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1910644\Desktop\"/>
    </mc:Choice>
  </mc:AlternateContent>
  <xr:revisionPtr revIDLastSave="0" documentId="13_ncr:1_{ED1C0710-FDE8-4702-9C2A-9106C66C627E}" xr6:coauthVersionLast="47" xr6:coauthVersionMax="47" xr10:uidLastSave="{00000000-0000-0000-0000-000000000000}"/>
  <bookViews>
    <workbookView xWindow="20370" yWindow="-6480" windowWidth="24240" windowHeight="17640" activeTab="3" xr2:uid="{00000000-000D-0000-FFFF-FFFF00000000}"/>
  </bookViews>
  <sheets>
    <sheet name="共通（一般）" sheetId="8" r:id="rId1"/>
    <sheet name="土木・農林土木" sheetId="7" r:id="rId2"/>
    <sheet name="建築設計" sheetId="10" r:id="rId3"/>
    <sheet name="共通（指示事項）" sheetId="6" r:id="rId4"/>
    <sheet name="要領" sheetId="2" state="hidden" r:id="rId5"/>
    <sheet name="所属一覧" sheetId="3" state="hidden" r:id="rId6"/>
  </sheets>
  <definedNames>
    <definedName name="_xlnm.Print_Titles" localSheetId="2">建築設計!$5:$6</definedName>
    <definedName name="_xlnm.Print_Titles" localSheetId="1">土木・農林土木!$5:$6</definedName>
    <definedName name="所属_部課名">OFFSET(所属一覧!$A$2,0,0,COUNTA(所属一覧!$A:$A)-1,2)</definedName>
    <definedName name="所属コード">OFFSET(所属一覧!$B$2,0,0,COUNTA(所属一覧!$B:$B)-1,5)</definedName>
    <definedName name="所属名">OFFSET(所属一覧!$A$2,0,0,COUNTA(所属一覧!$A:$A)-1,1)</definedName>
    <definedName name="適用事業">OFFSET(要領!$A$2,0,0,COUNTA(要領!$A:$A)-1,1)</definedName>
    <definedName name="土木_土木_CAD" localSheetId="2">OFFSET(要領!#REF!,0,0,COUNTA(要領!#REF!),1)</definedName>
    <definedName name="土木_土木_CAD">OFFSET(要領!#REF!,0,0,COUNTA(要領!#REF!),1)</definedName>
    <definedName name="土木_土木_要領" localSheetId="2">OFFSET(要領!#REF!,0,0,COUNTA(要領!#REF!),1)</definedName>
    <definedName name="土木_土木_要領">OFFSET(要領!#REF!,0,0,COUNTA(要領!#REF!),1)</definedName>
    <definedName name="部課名">OFFSET(所属一覧!$B$2,0,0,COUNTA(所属一覧!$B:$B)-1,1)</definedName>
    <definedName name="分野">OFFSET(要領!$B$1,MATCH(INDIRECT(ADDRESS(ROW(),COLUMN()-7)),要領!$B:$B,0)-1,1,COUNTIF(要領!$B:$B,INDIRECT(ADDRESS(ROW(),COLUMN()-7))),1)</definedName>
    <definedName name="要領参照元">OFFSET(要領!$D$2,0,0,COUNTA(要領!$D:$D)-1,5)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3" l="1"/>
  <c r="E24" i="3"/>
  <c r="D24" i="3"/>
  <c r="F6" i="3"/>
  <c r="E6" i="3"/>
  <c r="D6" i="3"/>
  <c r="D16" i="3"/>
  <c r="E16" i="3"/>
  <c r="F16" i="3"/>
  <c r="F25" i="3" l="1"/>
  <c r="E25" i="3"/>
  <c r="D25" i="3"/>
  <c r="F23" i="3"/>
  <c r="E23" i="3"/>
  <c r="D23" i="3"/>
  <c r="F22" i="3"/>
  <c r="E22" i="3"/>
  <c r="D22" i="3"/>
  <c r="F21" i="3"/>
  <c r="E21" i="3"/>
  <c r="D21" i="3"/>
  <c r="F20" i="3"/>
  <c r="E20" i="3"/>
  <c r="D20" i="3"/>
  <c r="F19" i="3"/>
  <c r="E19" i="3"/>
  <c r="D19" i="3"/>
  <c r="F18" i="3"/>
  <c r="E18" i="3"/>
  <c r="D18" i="3"/>
  <c r="F17" i="3"/>
  <c r="E17" i="3"/>
  <c r="D17" i="3"/>
  <c r="F15" i="3"/>
  <c r="E15" i="3"/>
  <c r="D15" i="3"/>
  <c r="F14" i="3"/>
  <c r="E14" i="3"/>
  <c r="D14" i="3"/>
  <c r="F13" i="3"/>
  <c r="E13" i="3"/>
  <c r="D13" i="3"/>
  <c r="F12" i="3"/>
  <c r="E12" i="3"/>
  <c r="D12" i="3"/>
  <c r="F11" i="3"/>
  <c r="E11" i="3"/>
  <c r="D11" i="3"/>
  <c r="F10" i="3"/>
  <c r="E10" i="3"/>
  <c r="D10" i="3"/>
  <c r="F9" i="3"/>
  <c r="E9" i="3"/>
  <c r="D9" i="3"/>
  <c r="F8" i="3"/>
  <c r="E8" i="3"/>
  <c r="D8" i="3"/>
  <c r="F7" i="3"/>
  <c r="E7" i="3"/>
  <c r="D7" i="3"/>
  <c r="F5" i="3"/>
  <c r="E5" i="3"/>
  <c r="D5" i="3"/>
  <c r="F4" i="3"/>
  <c r="E4" i="3"/>
  <c r="D4" i="3"/>
  <c r="F3" i="3"/>
  <c r="E3" i="3"/>
  <c r="D3" i="3"/>
  <c r="A1" i="8" l="1"/>
  <c r="Z1" i="8"/>
  <c r="I20" i="8" l="1"/>
  <c r="F20" i="8"/>
  <c r="I19" i="8"/>
  <c r="F19" i="8"/>
  <c r="F48" i="2" l="1"/>
  <c r="G48" i="2"/>
  <c r="H48" i="2"/>
  <c r="F49" i="2"/>
  <c r="G49" i="2"/>
  <c r="H49" i="2"/>
  <c r="E49" i="2"/>
  <c r="E48" i="2"/>
  <c r="F17" i="2"/>
  <c r="G17" i="2"/>
  <c r="H17" i="2"/>
  <c r="F18" i="2"/>
  <c r="G18" i="2"/>
  <c r="H18" i="2"/>
  <c r="F19" i="2"/>
  <c r="G19" i="2"/>
  <c r="H19" i="2"/>
  <c r="F20" i="2"/>
  <c r="G20" i="2"/>
  <c r="H20" i="2"/>
  <c r="F21" i="2"/>
  <c r="G21" i="2"/>
  <c r="H21" i="2"/>
  <c r="F22" i="2"/>
  <c r="G22" i="2"/>
  <c r="H22" i="2"/>
  <c r="F23" i="2"/>
  <c r="G23" i="2"/>
  <c r="H23" i="2"/>
  <c r="F24" i="2"/>
  <c r="G24" i="2"/>
  <c r="H24" i="2"/>
  <c r="F25" i="2"/>
  <c r="G25" i="2"/>
  <c r="H25" i="2"/>
  <c r="E25" i="2"/>
  <c r="E24" i="2"/>
  <c r="E23" i="2"/>
  <c r="F39" i="2"/>
  <c r="G39" i="2"/>
  <c r="H39" i="2"/>
  <c r="E39" i="2"/>
  <c r="F34" i="2"/>
  <c r="G34" i="2"/>
  <c r="H34" i="2"/>
  <c r="E34" i="2"/>
  <c r="F15" i="2" l="1"/>
  <c r="G15" i="2"/>
  <c r="H15" i="2"/>
  <c r="E15" i="2"/>
  <c r="F10" i="2"/>
  <c r="G10" i="2"/>
  <c r="H10" i="2"/>
  <c r="E10" i="2"/>
  <c r="L19" i="8" l="1"/>
  <c r="F17" i="8" l="1"/>
  <c r="K17" i="8"/>
  <c r="P17" i="8"/>
  <c r="U17" i="8"/>
  <c r="P5" i="8" l="1"/>
  <c r="F22" i="8" l="1"/>
  <c r="N20" i="8"/>
  <c r="R13" i="8" s="1"/>
  <c r="F4" i="8"/>
  <c r="H4" i="8" s="1"/>
  <c r="V13" i="8" l="1"/>
  <c r="T13" i="8"/>
  <c r="P13" i="8"/>
  <c r="U23" i="8"/>
  <c r="P23" i="8"/>
  <c r="K23" i="8"/>
  <c r="F23" i="8"/>
  <c r="E18" i="8"/>
  <c r="D18" i="8"/>
  <c r="C18" i="8"/>
  <c r="E17" i="8"/>
  <c r="D17" i="8"/>
  <c r="X35" i="8"/>
  <c r="U35" i="8"/>
  <c r="R35" i="8"/>
  <c r="C35" i="8"/>
  <c r="X34" i="8"/>
  <c r="X33" i="8"/>
  <c r="X32" i="8"/>
  <c r="X31" i="8"/>
  <c r="X30" i="8"/>
  <c r="X29" i="8"/>
  <c r="X28" i="8"/>
  <c r="X27" i="8"/>
  <c r="U34" i="8"/>
  <c r="U33" i="8"/>
  <c r="U32" i="8"/>
  <c r="U31" i="8"/>
  <c r="U30" i="8"/>
  <c r="U29" i="8"/>
  <c r="U28" i="8"/>
  <c r="U27" i="8"/>
  <c r="R34" i="8"/>
  <c r="R33" i="8"/>
  <c r="R32" i="8"/>
  <c r="R31" i="8"/>
  <c r="R30" i="8"/>
  <c r="R29" i="8"/>
  <c r="R28" i="8"/>
  <c r="R27" i="8"/>
  <c r="C34" i="8"/>
  <c r="C33" i="8"/>
  <c r="C32" i="8"/>
  <c r="C31" i="8"/>
  <c r="C30" i="8"/>
  <c r="C29" i="8"/>
  <c r="C28" i="8"/>
  <c r="C27" i="8"/>
  <c r="H11" i="2" l="1"/>
  <c r="F11" i="2"/>
  <c r="G11" i="2"/>
  <c r="F9" i="2"/>
  <c r="G9" i="2"/>
  <c r="H9" i="2"/>
  <c r="F14" i="2"/>
  <c r="G14" i="2"/>
  <c r="H14" i="2"/>
  <c r="F16" i="2"/>
  <c r="G16" i="2"/>
  <c r="H16" i="2"/>
  <c r="F33" i="2"/>
  <c r="G33" i="2"/>
  <c r="H33" i="2"/>
  <c r="F35" i="2"/>
  <c r="G35" i="2"/>
  <c r="H35" i="2"/>
  <c r="F38" i="2"/>
  <c r="G38" i="2"/>
  <c r="H38" i="2"/>
  <c r="F40" i="2"/>
  <c r="G40" i="2"/>
  <c r="H40" i="2"/>
  <c r="F41" i="2"/>
  <c r="G41" i="2"/>
  <c r="H41" i="2"/>
  <c r="F42" i="2"/>
  <c r="G42" i="2"/>
  <c r="H42" i="2"/>
  <c r="F43" i="2"/>
  <c r="G43" i="2"/>
  <c r="H43" i="2"/>
  <c r="F44" i="2"/>
  <c r="G44" i="2"/>
  <c r="H44" i="2"/>
  <c r="F45" i="2"/>
  <c r="G45" i="2"/>
  <c r="H45" i="2"/>
  <c r="F46" i="2"/>
  <c r="G46" i="2"/>
  <c r="H46" i="2"/>
  <c r="F47" i="2"/>
  <c r="G47" i="2"/>
  <c r="H47" i="2"/>
  <c r="E47" i="2"/>
  <c r="E46" i="2"/>
  <c r="E45" i="2"/>
  <c r="E44" i="2"/>
  <c r="E43" i="2"/>
  <c r="E42" i="2"/>
  <c r="E41" i="2"/>
  <c r="E40" i="2"/>
  <c r="E38" i="2"/>
  <c r="E35" i="2"/>
  <c r="E33" i="2"/>
  <c r="E22" i="2"/>
  <c r="E21" i="2"/>
  <c r="E20" i="2"/>
  <c r="E19" i="2"/>
  <c r="E18" i="2"/>
  <c r="E17" i="2"/>
  <c r="E16" i="2"/>
  <c r="E14" i="2"/>
  <c r="E11" i="2"/>
  <c r="E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1940532</author>
    <author>Fukui</author>
  </authors>
  <commentList>
    <comment ref="X13" authorId="0" shapeId="0" xr:uid="{00000000-0006-0000-0000-000001000000}">
      <text>
        <r>
          <rPr>
            <sz val="9"/>
            <color indexed="81"/>
            <rFont val="ＭＳ Ｐゴシック"/>
            <family val="3"/>
            <charset val="128"/>
          </rPr>
          <t>下5桁を入力してください。</t>
        </r>
      </text>
    </comment>
    <comment ref="C17" authorId="1" shapeId="0" xr:uid="{00000000-0006-0000-0000-000002000000}">
      <text>
        <r>
          <rPr>
            <b/>
            <sz val="9"/>
            <color indexed="81"/>
            <rFont val="ＭＳ Ｐゴシック"/>
            <family val="3"/>
            <charset val="128"/>
          </rPr>
          <t xml:space="preserve">監督職員の方へ:
</t>
        </r>
        <r>
          <rPr>
            <sz val="9"/>
            <color indexed="81"/>
            <rFont val="ＭＳ Ｐゴシック"/>
            <family val="3"/>
            <charset val="128"/>
          </rPr>
          <t>位置情報は〈工事管理システム〉に登録したものと同じ値を入力してください。</t>
        </r>
      </text>
    </comment>
    <comment ref="V21" authorId="1" shapeId="0" xr:uid="{00000000-0006-0000-0000-000003000000}">
      <text>
        <r>
          <rPr>
            <b/>
            <sz val="9"/>
            <color indexed="81"/>
            <rFont val="ＭＳ Ｐゴシック"/>
            <family val="3"/>
            <charset val="128"/>
          </rPr>
          <t>監督職員の方へ:</t>
        </r>
        <r>
          <rPr>
            <sz val="9"/>
            <color indexed="81"/>
            <rFont val="ＭＳ Ｐゴシック"/>
            <family val="3"/>
            <charset val="128"/>
          </rPr>
          <t xml:space="preserve">
〈庁内契約課のホームページ〉の建設コンサルのリストで[業者コード]と一致しているか確認してください。</t>
        </r>
      </text>
    </comment>
  </commentList>
</comments>
</file>

<file path=xl/sharedStrings.xml><?xml version="1.0" encoding="utf-8"?>
<sst xmlns="http://schemas.openxmlformats.org/spreadsheetml/2006/main" count="803" uniqueCount="378">
  <si>
    <t>発注者情報</t>
    <rPh sb="0" eb="3">
      <t>ハッチュウシャ</t>
    </rPh>
    <rPh sb="3" eb="5">
      <t>ジョウホウ</t>
    </rPh>
    <phoneticPr fontId="1"/>
  </si>
  <si>
    <t>福井市</t>
    <rPh sb="0" eb="3">
      <t>フクイシ</t>
    </rPh>
    <phoneticPr fontId="1"/>
  </si>
  <si>
    <t>部課室名</t>
    <rPh sb="0" eb="1">
      <t>ブ</t>
    </rPh>
    <rPh sb="1" eb="2">
      <t>カ</t>
    </rPh>
    <rPh sb="2" eb="3">
      <t>シツ</t>
    </rPh>
    <rPh sb="3" eb="4">
      <t>メイ</t>
    </rPh>
    <phoneticPr fontId="1"/>
  </si>
  <si>
    <t>発注年度</t>
    <rPh sb="0" eb="2">
      <t>ハッチュウ</t>
    </rPh>
    <rPh sb="2" eb="4">
      <t>ネンド</t>
    </rPh>
    <phoneticPr fontId="1"/>
  </si>
  <si>
    <t>実施日</t>
    <rPh sb="0" eb="3">
      <t>ジッシビ</t>
    </rPh>
    <phoneticPr fontId="1"/>
  </si>
  <si>
    <t>発注者</t>
    <rPh sb="0" eb="3">
      <t>ハッチュウシャ</t>
    </rPh>
    <phoneticPr fontId="1"/>
  </si>
  <si>
    <t>受注者</t>
    <rPh sb="0" eb="3">
      <t>ジュチュウシャ</t>
    </rPh>
    <phoneticPr fontId="1"/>
  </si>
  <si>
    <t>部署名</t>
    <rPh sb="0" eb="2">
      <t>ブショ</t>
    </rPh>
    <rPh sb="2" eb="3">
      <t>メイ</t>
    </rPh>
    <phoneticPr fontId="1"/>
  </si>
  <si>
    <t>受注者名</t>
    <rPh sb="0" eb="3">
      <t>ジュチュウシャ</t>
    </rPh>
    <rPh sb="3" eb="4">
      <t>メイ</t>
    </rPh>
    <phoneticPr fontId="1"/>
  </si>
  <si>
    <t>受注者情報</t>
    <rPh sb="0" eb="3">
      <t>ジュチュウシャ</t>
    </rPh>
    <rPh sb="3" eb="5">
      <t>ジョウホウ</t>
    </rPh>
    <phoneticPr fontId="1"/>
  </si>
  <si>
    <t>３）適用要領・基準類</t>
    <rPh sb="2" eb="4">
      <t>テキヨウ</t>
    </rPh>
    <rPh sb="4" eb="6">
      <t>ヨウリョウ</t>
    </rPh>
    <rPh sb="7" eb="9">
      <t>キジュン</t>
    </rPh>
    <rPh sb="9" eb="10">
      <t>ルイ</t>
    </rPh>
    <phoneticPr fontId="1"/>
  </si>
  <si>
    <t>工事・会計管理部　技術管理課</t>
  </si>
  <si>
    <t>平成</t>
    <rPh sb="0" eb="2">
      <t>ヘイセイ</t>
    </rPh>
    <phoneticPr fontId="1"/>
  </si>
  <si>
    <t>年</t>
    <rPh sb="0" eb="1">
      <t>ネン</t>
    </rPh>
    <phoneticPr fontId="1"/>
  </si>
  <si>
    <t>月</t>
    <rPh sb="0" eb="1">
      <t>ツキ</t>
    </rPh>
    <phoneticPr fontId="1"/>
  </si>
  <si>
    <t>日</t>
    <rPh sb="0" eb="1">
      <t>ヒ</t>
    </rPh>
    <phoneticPr fontId="1"/>
  </si>
  <si>
    <t>発注者コード</t>
    <rPh sb="0" eb="3">
      <t>ハッチュウシャ</t>
    </rPh>
    <phoneticPr fontId="1"/>
  </si>
  <si>
    <t>住所コード</t>
    <rPh sb="0" eb="2">
      <t>ジュウショ</t>
    </rPh>
    <phoneticPr fontId="1"/>
  </si>
  <si>
    <t>部課名</t>
    <rPh sb="0" eb="1">
      <t>ブ</t>
    </rPh>
    <phoneticPr fontId="3"/>
  </si>
  <si>
    <t>0200050000</t>
  </si>
  <si>
    <t>都市戦略部　都市計画課</t>
  </si>
  <si>
    <t>0200100000</t>
  </si>
  <si>
    <t>農林水産部　林業水産課</t>
  </si>
  <si>
    <t>1100100000</t>
  </si>
  <si>
    <t>農林水産部　農村整備課</t>
  </si>
  <si>
    <t>1100150000</t>
  </si>
  <si>
    <t>建設部　道路課</t>
  </si>
  <si>
    <t>1200100000</t>
  </si>
  <si>
    <t>建設部　河川課</t>
  </si>
  <si>
    <t>1200150000</t>
  </si>
  <si>
    <t>建設部　公園課</t>
  </si>
  <si>
    <t>1200200000</t>
  </si>
  <si>
    <t>1200300000</t>
  </si>
  <si>
    <t>1200350000</t>
  </si>
  <si>
    <t>1400100000</t>
  </si>
  <si>
    <t>都市計画課</t>
    <phoneticPr fontId="1"/>
  </si>
  <si>
    <t>農村整備課</t>
    <phoneticPr fontId="1"/>
  </si>
  <si>
    <t>住宅政策課</t>
    <phoneticPr fontId="1"/>
  </si>
  <si>
    <t>主任監督職員</t>
    <rPh sb="0" eb="2">
      <t>シュニン</t>
    </rPh>
    <rPh sb="2" eb="4">
      <t>カントク</t>
    </rPh>
    <rPh sb="4" eb="6">
      <t>ショクイン</t>
    </rPh>
    <phoneticPr fontId="1"/>
  </si>
  <si>
    <t>監督職員</t>
    <rPh sb="0" eb="2">
      <t>カントク</t>
    </rPh>
    <rPh sb="2" eb="4">
      <t>ショクイン</t>
    </rPh>
    <phoneticPr fontId="1"/>
  </si>
  <si>
    <t>参加者名</t>
    <rPh sb="0" eb="2">
      <t>サンカ</t>
    </rPh>
    <rPh sb="3" eb="4">
      <t>メイ</t>
    </rPh>
    <phoneticPr fontId="1"/>
  </si>
  <si>
    <t>会社名</t>
    <rPh sb="0" eb="3">
      <t>カイシャメイ</t>
    </rPh>
    <phoneticPr fontId="1"/>
  </si>
  <si>
    <t>１）協議参加者</t>
    <rPh sb="2" eb="4">
      <t>キョウギ</t>
    </rPh>
    <rPh sb="4" eb="7">
      <t>サンカシャ</t>
    </rPh>
    <phoneticPr fontId="1"/>
  </si>
  <si>
    <t>電子化図面データの作成要領（案）電気通信設備編</t>
  </si>
  <si>
    <t>適用事業</t>
    <rPh sb="0" eb="2">
      <t>テキヨウ</t>
    </rPh>
    <rPh sb="2" eb="4">
      <t>ジギョウ</t>
    </rPh>
    <phoneticPr fontId="1"/>
  </si>
  <si>
    <t>官庁営繕</t>
    <rPh sb="0" eb="2">
      <t>カンチョウ</t>
    </rPh>
    <rPh sb="2" eb="4">
      <t>エイゼン</t>
    </rPh>
    <phoneticPr fontId="1"/>
  </si>
  <si>
    <t>分野</t>
    <rPh sb="0" eb="2">
      <t>ブンヤ</t>
    </rPh>
    <phoneticPr fontId="1"/>
  </si>
  <si>
    <t>土木</t>
    <rPh sb="0" eb="2">
      <t>ドボク</t>
    </rPh>
    <phoneticPr fontId="1"/>
  </si>
  <si>
    <t>電気</t>
    <rPh sb="0" eb="2">
      <t>デンキ</t>
    </rPh>
    <phoneticPr fontId="1"/>
  </si>
  <si>
    <t>機械</t>
    <rPh sb="0" eb="2">
      <t>キカイ</t>
    </rPh>
    <phoneticPr fontId="1"/>
  </si>
  <si>
    <t>□</t>
  </si>
  <si>
    <t>■</t>
  </si>
  <si>
    <t>作成年月</t>
    <rPh sb="0" eb="2">
      <t>サクセイ</t>
    </rPh>
    <rPh sb="2" eb="4">
      <t>ネンゲツ</t>
    </rPh>
    <phoneticPr fontId="1"/>
  </si>
  <si>
    <t>名称</t>
    <rPh sb="0" eb="2">
      <t>メイショウ</t>
    </rPh>
    <phoneticPr fontId="1"/>
  </si>
  <si>
    <t>土木・水道・ガス</t>
    <rPh sb="0" eb="2">
      <t>ドボク</t>
    </rPh>
    <rPh sb="3" eb="5">
      <t>スイドウ</t>
    </rPh>
    <phoneticPr fontId="1"/>
  </si>
  <si>
    <t>農林土木</t>
    <rPh sb="0" eb="2">
      <t>ノウリン</t>
    </rPh>
    <rPh sb="2" eb="4">
      <t>ドボク</t>
    </rPh>
    <phoneticPr fontId="1"/>
  </si>
  <si>
    <t>ワープロソフト</t>
    <phoneticPr fontId="1"/>
  </si>
  <si>
    <t>ファイル形式</t>
    <rPh sb="4" eb="6">
      <t>ケイシキ</t>
    </rPh>
    <phoneticPr fontId="1"/>
  </si>
  <si>
    <t>（拡張子）</t>
    <rPh sb="1" eb="4">
      <t>カクチョウシ</t>
    </rPh>
    <phoneticPr fontId="1"/>
  </si>
  <si>
    <t>発注者利用ソフト</t>
    <rPh sb="0" eb="3">
      <t>ハッチュウシャ</t>
    </rPh>
    <rPh sb="3" eb="5">
      <t>リヨウ</t>
    </rPh>
    <phoneticPr fontId="1"/>
  </si>
  <si>
    <t>受注者利用ソフト</t>
    <rPh sb="0" eb="3">
      <t>ジュチュウシャ</t>
    </rPh>
    <rPh sb="3" eb="5">
      <t>リヨウ</t>
    </rPh>
    <phoneticPr fontId="1"/>
  </si>
  <si>
    <t>（バージョンを含めて記載）</t>
    <rPh sb="7" eb="8">
      <t>フク</t>
    </rPh>
    <rPh sb="10" eb="12">
      <t>キサイ</t>
    </rPh>
    <phoneticPr fontId="1"/>
  </si>
  <si>
    <t>表計算ソフト</t>
    <rPh sb="0" eb="3">
      <t>ヒョウケイサン</t>
    </rPh>
    <phoneticPr fontId="1"/>
  </si>
  <si>
    <t>PDF作成ソフト</t>
    <rPh sb="3" eb="5">
      <t>サクセイ</t>
    </rPh>
    <phoneticPr fontId="1"/>
  </si>
  <si>
    <t>pdf</t>
    <phoneticPr fontId="1"/>
  </si>
  <si>
    <t>CAD図面</t>
    <rPh sb="3" eb="5">
      <t>ズメン</t>
    </rPh>
    <phoneticPr fontId="1"/>
  </si>
  <si>
    <t>sfc</t>
    <phoneticPr fontId="1"/>
  </si>
  <si>
    <t>福井ｺﾝﾋﾟｭｰﾀ 電子納品検査ﾌﾟﾛｸﾞﾗﾑ</t>
    <rPh sb="0" eb="2">
      <t>フクイ</t>
    </rPh>
    <rPh sb="10" eb="12">
      <t>デンシ</t>
    </rPh>
    <rPh sb="12" eb="14">
      <t>ノウヒン</t>
    </rPh>
    <rPh sb="14" eb="16">
      <t>ケンサ</t>
    </rPh>
    <phoneticPr fontId="1"/>
  </si>
  <si>
    <t>ウイルス対策ソフト</t>
    <rPh sb="4" eb="6">
      <t>タイサク</t>
    </rPh>
    <phoneticPr fontId="1"/>
  </si>
  <si>
    <t>回線種別</t>
    <rPh sb="0" eb="2">
      <t>カイセン</t>
    </rPh>
    <rPh sb="2" eb="4">
      <t>シュベツ</t>
    </rPh>
    <phoneticPr fontId="1"/>
  </si>
  <si>
    <t>添付ファイルの容量制限</t>
    <rPh sb="0" eb="2">
      <t>テンプ</t>
    </rPh>
    <rPh sb="7" eb="9">
      <t>ヨウリョウ</t>
    </rPh>
    <rPh sb="9" eb="11">
      <t>セイゲン</t>
    </rPh>
    <phoneticPr fontId="1"/>
  </si>
  <si>
    <t>ADSL・光ファイバー・CATV</t>
    <rPh sb="5" eb="6">
      <t>ヒカリ</t>
    </rPh>
    <phoneticPr fontId="1"/>
  </si>
  <si>
    <t>携帯電話等</t>
    <rPh sb="0" eb="2">
      <t>ケイタイ</t>
    </rPh>
    <rPh sb="2" eb="4">
      <t>デンワ</t>
    </rPh>
    <rPh sb="4" eb="5">
      <t>トウ</t>
    </rPh>
    <phoneticPr fontId="1"/>
  </si>
  <si>
    <t>■</t>
    <phoneticPr fontId="1"/>
  </si>
  <si>
    <t>一般電話回線・ISDN</t>
    <rPh sb="0" eb="2">
      <t>イッパン</t>
    </rPh>
    <rPh sb="2" eb="4">
      <t>デンワ</t>
    </rPh>
    <rPh sb="4" eb="6">
      <t>カイセン</t>
    </rPh>
    <phoneticPr fontId="1"/>
  </si>
  <si>
    <t>その他（</t>
    <rPh sb="2" eb="3">
      <t>タ</t>
    </rPh>
    <phoneticPr fontId="1"/>
  </si>
  <si>
    <t>）</t>
    <phoneticPr fontId="1"/>
  </si>
  <si>
    <t>Mbyte</t>
    <phoneticPr fontId="1"/>
  </si>
  <si>
    <t>複数基準</t>
    <rPh sb="0" eb="2">
      <t>フクスウ</t>
    </rPh>
    <rPh sb="2" eb="4">
      <t>キジュン</t>
    </rPh>
    <phoneticPr fontId="1"/>
  </si>
  <si>
    <t>CAD製図基準(案)</t>
  </si>
  <si>
    <t>CAD製図基準 電気通信設備編</t>
  </si>
  <si>
    <t>CAD製図基準（案）機械設備工事編</t>
  </si>
  <si>
    <t>デジタル写真管理情報基準</t>
  </si>
  <si>
    <t>地質・土質調査成果電子納品要領(案)</t>
  </si>
  <si>
    <t>電子化図面データの作成要領（案）</t>
  </si>
  <si>
    <t>電子化図面データの作成要領（案）機械設備工事編</t>
  </si>
  <si>
    <t>電子化写真データの作成要領（案）</t>
  </si>
  <si>
    <t>地質・土質調査成果電子納品要領（案）</t>
  </si>
  <si>
    <t>H22.09</t>
    <phoneticPr fontId="1"/>
  </si>
  <si>
    <t>↑他セル参照</t>
    <rPh sb="1" eb="2">
      <t>ホカ</t>
    </rPh>
    <rPh sb="4" eb="6">
      <t>サンショウ</t>
    </rPh>
    <phoneticPr fontId="1"/>
  </si>
  <si>
    <t>H16.06</t>
    <phoneticPr fontId="1"/>
  </si>
  <si>
    <t>土木・水道・ガス-土木1</t>
    <rPh sb="0" eb="2">
      <t>ドボク</t>
    </rPh>
    <rPh sb="3" eb="5">
      <t>スイドウ</t>
    </rPh>
    <rPh sb="9" eb="11">
      <t>ドボク</t>
    </rPh>
    <phoneticPr fontId="1"/>
  </si>
  <si>
    <t>土木・水道・ガス-土木2</t>
    <rPh sb="0" eb="2">
      <t>ドボク</t>
    </rPh>
    <rPh sb="3" eb="5">
      <t>スイドウ</t>
    </rPh>
    <rPh sb="9" eb="11">
      <t>ドボク</t>
    </rPh>
    <phoneticPr fontId="1"/>
  </si>
  <si>
    <t>土木・水道・ガス-土木3</t>
    <rPh sb="0" eb="2">
      <t>ドボク</t>
    </rPh>
    <rPh sb="3" eb="5">
      <t>スイドウ</t>
    </rPh>
    <rPh sb="9" eb="11">
      <t>ドボク</t>
    </rPh>
    <phoneticPr fontId="1"/>
  </si>
  <si>
    <t>土木・水道・ガス-土木4</t>
    <rPh sb="0" eb="2">
      <t>ドボク</t>
    </rPh>
    <rPh sb="3" eb="5">
      <t>スイドウ</t>
    </rPh>
    <rPh sb="9" eb="11">
      <t>ドボク</t>
    </rPh>
    <phoneticPr fontId="1"/>
  </si>
  <si>
    <t>土木・水道・ガス-電気1</t>
    <rPh sb="0" eb="2">
      <t>ドボク</t>
    </rPh>
    <rPh sb="3" eb="5">
      <t>スイドウ</t>
    </rPh>
    <rPh sb="9" eb="11">
      <t>デンキ</t>
    </rPh>
    <phoneticPr fontId="1"/>
  </si>
  <si>
    <t>土木・水道・ガス-電気2</t>
    <rPh sb="0" eb="2">
      <t>ドボク</t>
    </rPh>
    <rPh sb="3" eb="5">
      <t>スイドウ</t>
    </rPh>
    <rPh sb="9" eb="11">
      <t>デンキ</t>
    </rPh>
    <phoneticPr fontId="1"/>
  </si>
  <si>
    <t>土木・水道・ガス-電気3</t>
    <rPh sb="0" eb="2">
      <t>ドボク</t>
    </rPh>
    <rPh sb="3" eb="5">
      <t>スイドウ</t>
    </rPh>
    <rPh sb="9" eb="11">
      <t>デンキ</t>
    </rPh>
    <phoneticPr fontId="1"/>
  </si>
  <si>
    <t>土木・水道・ガス-電気4</t>
    <rPh sb="0" eb="2">
      <t>ドボク</t>
    </rPh>
    <rPh sb="3" eb="5">
      <t>スイドウ</t>
    </rPh>
    <rPh sb="9" eb="11">
      <t>デンキ</t>
    </rPh>
    <phoneticPr fontId="1"/>
  </si>
  <si>
    <t>土木・水道・ガス-機械1</t>
    <rPh sb="0" eb="2">
      <t>ドボク</t>
    </rPh>
    <rPh sb="3" eb="5">
      <t>スイドウ</t>
    </rPh>
    <rPh sb="9" eb="11">
      <t>キカイ</t>
    </rPh>
    <phoneticPr fontId="1"/>
  </si>
  <si>
    <t>土木・水道・ガス-機械2</t>
    <rPh sb="0" eb="2">
      <t>ドボク</t>
    </rPh>
    <rPh sb="3" eb="5">
      <t>スイドウ</t>
    </rPh>
    <rPh sb="9" eb="11">
      <t>キカイ</t>
    </rPh>
    <phoneticPr fontId="1"/>
  </si>
  <si>
    <t>土木・水道・ガス-機械3</t>
    <rPh sb="0" eb="2">
      <t>ドボク</t>
    </rPh>
    <rPh sb="3" eb="5">
      <t>スイドウ</t>
    </rPh>
    <rPh sb="9" eb="11">
      <t>キカイ</t>
    </rPh>
    <phoneticPr fontId="1"/>
  </si>
  <si>
    <t>土木・水道・ガス-機械4</t>
    <rPh sb="0" eb="2">
      <t>ドボク</t>
    </rPh>
    <rPh sb="3" eb="5">
      <t>スイドウ</t>
    </rPh>
    <rPh sb="9" eb="11">
      <t>キカイ</t>
    </rPh>
    <phoneticPr fontId="1"/>
  </si>
  <si>
    <t>土木・水道・ガス-機械5</t>
    <rPh sb="0" eb="2">
      <t>ドボク</t>
    </rPh>
    <rPh sb="3" eb="5">
      <t>スイドウ</t>
    </rPh>
    <rPh sb="9" eb="11">
      <t>キカイ</t>
    </rPh>
    <phoneticPr fontId="1"/>
  </si>
  <si>
    <t>土木・水道・ガス-複数基準1</t>
    <rPh sb="0" eb="2">
      <t>ドボク</t>
    </rPh>
    <rPh sb="3" eb="5">
      <t>スイドウ</t>
    </rPh>
    <rPh sb="9" eb="11">
      <t>フクスウ</t>
    </rPh>
    <rPh sb="11" eb="13">
      <t>キジュン</t>
    </rPh>
    <phoneticPr fontId="1"/>
  </si>
  <si>
    <t>土木・水道・ガス-複数基準2</t>
    <rPh sb="0" eb="2">
      <t>ドボク</t>
    </rPh>
    <rPh sb="3" eb="5">
      <t>スイドウ</t>
    </rPh>
    <rPh sb="9" eb="11">
      <t>フクスウ</t>
    </rPh>
    <rPh sb="11" eb="13">
      <t>キジュン</t>
    </rPh>
    <phoneticPr fontId="1"/>
  </si>
  <si>
    <t>土木・水道・ガス-複数基準3</t>
    <rPh sb="0" eb="2">
      <t>ドボク</t>
    </rPh>
    <rPh sb="3" eb="5">
      <t>スイドウ</t>
    </rPh>
    <rPh sb="9" eb="11">
      <t>フクスウ</t>
    </rPh>
    <rPh sb="11" eb="13">
      <t>キジュン</t>
    </rPh>
    <phoneticPr fontId="1"/>
  </si>
  <si>
    <t>土木・水道・ガス-複数基準4</t>
    <rPh sb="0" eb="2">
      <t>ドボク</t>
    </rPh>
    <rPh sb="3" eb="5">
      <t>スイドウ</t>
    </rPh>
    <rPh sb="9" eb="11">
      <t>フクスウ</t>
    </rPh>
    <rPh sb="11" eb="13">
      <t>キジュン</t>
    </rPh>
    <phoneticPr fontId="1"/>
  </si>
  <si>
    <t>土木・水道・ガス-複数基準5</t>
    <rPh sb="0" eb="2">
      <t>ドボク</t>
    </rPh>
    <rPh sb="3" eb="5">
      <t>スイドウ</t>
    </rPh>
    <rPh sb="9" eb="11">
      <t>フクスウ</t>
    </rPh>
    <rPh sb="11" eb="13">
      <t>キジュン</t>
    </rPh>
    <phoneticPr fontId="1"/>
  </si>
  <si>
    <t>土木・水道・ガス-複数基準6</t>
    <rPh sb="0" eb="2">
      <t>ドボク</t>
    </rPh>
    <rPh sb="3" eb="5">
      <t>スイドウ</t>
    </rPh>
    <rPh sb="9" eb="11">
      <t>フクスウ</t>
    </rPh>
    <rPh sb="11" eb="13">
      <t>キジュン</t>
    </rPh>
    <phoneticPr fontId="1"/>
  </si>
  <si>
    <t>土木・水道・ガス-複数基準7</t>
    <rPh sb="0" eb="2">
      <t>ドボク</t>
    </rPh>
    <rPh sb="3" eb="5">
      <t>スイドウ</t>
    </rPh>
    <rPh sb="9" eb="11">
      <t>フクスウ</t>
    </rPh>
    <rPh sb="11" eb="13">
      <t>キジュン</t>
    </rPh>
    <phoneticPr fontId="1"/>
  </si>
  <si>
    <t>土木・水道・ガス-複数基準8</t>
    <rPh sb="0" eb="2">
      <t>ドボク</t>
    </rPh>
    <rPh sb="3" eb="5">
      <t>スイドウ</t>
    </rPh>
    <rPh sb="9" eb="11">
      <t>フクスウ</t>
    </rPh>
    <rPh sb="11" eb="13">
      <t>キジュン</t>
    </rPh>
    <phoneticPr fontId="1"/>
  </si>
  <si>
    <t>土木・水道・ガス-複数基準9</t>
    <rPh sb="0" eb="2">
      <t>ドボク</t>
    </rPh>
    <rPh sb="3" eb="5">
      <t>スイドウ</t>
    </rPh>
    <rPh sb="9" eb="11">
      <t>フクスウ</t>
    </rPh>
    <rPh sb="11" eb="13">
      <t>キジュン</t>
    </rPh>
    <phoneticPr fontId="1"/>
  </si>
  <si>
    <t>H26.04</t>
    <phoneticPr fontId="1"/>
  </si>
  <si>
    <t>H20.05</t>
    <phoneticPr fontId="1"/>
  </si>
  <si>
    <t>H16.06</t>
    <phoneticPr fontId="1"/>
  </si>
  <si>
    <t>H22.09</t>
    <phoneticPr fontId="1"/>
  </si>
  <si>
    <t>H20.05</t>
    <phoneticPr fontId="1"/>
  </si>
  <si>
    <t>H18.01</t>
    <phoneticPr fontId="1"/>
  </si>
  <si>
    <t>H20.12</t>
    <phoneticPr fontId="1"/>
  </si>
  <si>
    <t>H16.06</t>
    <phoneticPr fontId="1"/>
  </si>
  <si>
    <t>H18.03</t>
    <phoneticPr fontId="1"/>
  </si>
  <si>
    <t>農林土木-土木1</t>
    <rPh sb="0" eb="2">
      <t>ノウリン</t>
    </rPh>
    <rPh sb="2" eb="4">
      <t>ドボク</t>
    </rPh>
    <rPh sb="5" eb="7">
      <t>ドボク</t>
    </rPh>
    <phoneticPr fontId="1"/>
  </si>
  <si>
    <t>農林土木-土木2</t>
    <rPh sb="0" eb="2">
      <t>ノウリン</t>
    </rPh>
    <rPh sb="2" eb="4">
      <t>ドボク</t>
    </rPh>
    <rPh sb="5" eb="7">
      <t>ドボク</t>
    </rPh>
    <phoneticPr fontId="1"/>
  </si>
  <si>
    <t>農林土木-土木3</t>
    <rPh sb="0" eb="2">
      <t>ノウリン</t>
    </rPh>
    <rPh sb="2" eb="4">
      <t>ドボク</t>
    </rPh>
    <rPh sb="5" eb="7">
      <t>ドボク</t>
    </rPh>
    <phoneticPr fontId="1"/>
  </si>
  <si>
    <t>農林土木-土木4</t>
    <rPh sb="0" eb="2">
      <t>ノウリン</t>
    </rPh>
    <rPh sb="2" eb="4">
      <t>ドボク</t>
    </rPh>
    <rPh sb="5" eb="7">
      <t>ドボク</t>
    </rPh>
    <phoneticPr fontId="1"/>
  </si>
  <si>
    <t>農林土木-電気1</t>
    <rPh sb="0" eb="2">
      <t>ノウリン</t>
    </rPh>
    <rPh sb="2" eb="4">
      <t>ドボク</t>
    </rPh>
    <rPh sb="5" eb="7">
      <t>デンキ</t>
    </rPh>
    <phoneticPr fontId="1"/>
  </si>
  <si>
    <t>農林土木-電気2</t>
    <rPh sb="0" eb="2">
      <t>ノウリン</t>
    </rPh>
    <rPh sb="2" eb="4">
      <t>ドボク</t>
    </rPh>
    <rPh sb="5" eb="7">
      <t>デンキ</t>
    </rPh>
    <phoneticPr fontId="1"/>
  </si>
  <si>
    <t>農林土木-電気3</t>
    <rPh sb="0" eb="2">
      <t>ノウリン</t>
    </rPh>
    <rPh sb="2" eb="4">
      <t>ドボク</t>
    </rPh>
    <rPh sb="5" eb="7">
      <t>デンキ</t>
    </rPh>
    <phoneticPr fontId="1"/>
  </si>
  <si>
    <t>農林土木-電気4</t>
    <rPh sb="0" eb="2">
      <t>ノウリン</t>
    </rPh>
    <rPh sb="2" eb="4">
      <t>ドボク</t>
    </rPh>
    <rPh sb="5" eb="7">
      <t>デンキ</t>
    </rPh>
    <phoneticPr fontId="1"/>
  </si>
  <si>
    <t>要領参照元</t>
    <rPh sb="0" eb="2">
      <t>ヨウリョウ</t>
    </rPh>
    <rPh sb="2" eb="4">
      <t>サンショウ</t>
    </rPh>
    <rPh sb="4" eb="5">
      <t>モト</t>
    </rPh>
    <phoneticPr fontId="1"/>
  </si>
  <si>
    <t>農林土木-機械1</t>
    <rPh sb="0" eb="2">
      <t>ノウリン</t>
    </rPh>
    <rPh sb="2" eb="4">
      <t>ドボク</t>
    </rPh>
    <rPh sb="5" eb="7">
      <t>キカイ</t>
    </rPh>
    <phoneticPr fontId="1"/>
  </si>
  <si>
    <t>農林土木-機械2</t>
    <rPh sb="0" eb="2">
      <t>ノウリン</t>
    </rPh>
    <rPh sb="2" eb="4">
      <t>ドボク</t>
    </rPh>
    <rPh sb="5" eb="7">
      <t>キカイ</t>
    </rPh>
    <phoneticPr fontId="1"/>
  </si>
  <si>
    <t>農林土木-機械3</t>
    <rPh sb="0" eb="2">
      <t>ノウリン</t>
    </rPh>
    <rPh sb="2" eb="4">
      <t>ドボク</t>
    </rPh>
    <rPh sb="5" eb="7">
      <t>キカイ</t>
    </rPh>
    <phoneticPr fontId="1"/>
  </si>
  <si>
    <t>農林土木-機械4</t>
    <rPh sb="0" eb="2">
      <t>ノウリン</t>
    </rPh>
    <rPh sb="2" eb="4">
      <t>ドボク</t>
    </rPh>
    <rPh sb="5" eb="7">
      <t>キカイ</t>
    </rPh>
    <phoneticPr fontId="1"/>
  </si>
  <si>
    <t>農林土木-機械5</t>
    <rPh sb="0" eb="2">
      <t>ノウリン</t>
    </rPh>
    <rPh sb="2" eb="4">
      <t>ドボク</t>
    </rPh>
    <rPh sb="5" eb="7">
      <t>キカイ</t>
    </rPh>
    <phoneticPr fontId="1"/>
  </si>
  <si>
    <t>農林土木-複数基準1</t>
    <rPh sb="0" eb="2">
      <t>ノウリン</t>
    </rPh>
    <rPh sb="2" eb="4">
      <t>ドボク</t>
    </rPh>
    <rPh sb="5" eb="7">
      <t>フクスウ</t>
    </rPh>
    <rPh sb="7" eb="9">
      <t>キジュン</t>
    </rPh>
    <phoneticPr fontId="1"/>
  </si>
  <si>
    <t>農林土木-複数基準2</t>
    <rPh sb="0" eb="2">
      <t>ノウリン</t>
    </rPh>
    <rPh sb="2" eb="4">
      <t>ドボク</t>
    </rPh>
    <rPh sb="5" eb="7">
      <t>フクスウ</t>
    </rPh>
    <rPh sb="7" eb="9">
      <t>キジュン</t>
    </rPh>
    <phoneticPr fontId="1"/>
  </si>
  <si>
    <t>農林土木-複数基準3</t>
    <rPh sb="0" eb="2">
      <t>ノウリン</t>
    </rPh>
    <rPh sb="2" eb="4">
      <t>ドボク</t>
    </rPh>
    <rPh sb="5" eb="7">
      <t>フクスウ</t>
    </rPh>
    <rPh sb="7" eb="9">
      <t>キジュン</t>
    </rPh>
    <phoneticPr fontId="1"/>
  </si>
  <si>
    <t>農林土木-複数基準4</t>
    <rPh sb="0" eb="2">
      <t>ノウリン</t>
    </rPh>
    <rPh sb="2" eb="4">
      <t>ドボク</t>
    </rPh>
    <rPh sb="5" eb="7">
      <t>フクスウ</t>
    </rPh>
    <rPh sb="7" eb="9">
      <t>キジュン</t>
    </rPh>
    <phoneticPr fontId="1"/>
  </si>
  <si>
    <t>農林土木-複数基準5</t>
    <rPh sb="0" eb="2">
      <t>ノウリン</t>
    </rPh>
    <rPh sb="2" eb="4">
      <t>ドボク</t>
    </rPh>
    <rPh sb="5" eb="7">
      <t>フクスウ</t>
    </rPh>
    <rPh sb="7" eb="9">
      <t>キジュン</t>
    </rPh>
    <phoneticPr fontId="1"/>
  </si>
  <si>
    <t>農林土木-複数基準6</t>
    <rPh sb="0" eb="2">
      <t>ノウリン</t>
    </rPh>
    <rPh sb="2" eb="4">
      <t>ドボク</t>
    </rPh>
    <rPh sb="5" eb="7">
      <t>フクスウ</t>
    </rPh>
    <rPh sb="7" eb="9">
      <t>キジュン</t>
    </rPh>
    <phoneticPr fontId="1"/>
  </si>
  <si>
    <t>農林土木-複数基準7</t>
    <rPh sb="0" eb="2">
      <t>ノウリン</t>
    </rPh>
    <rPh sb="2" eb="4">
      <t>ドボク</t>
    </rPh>
    <rPh sb="5" eb="7">
      <t>フクスウ</t>
    </rPh>
    <rPh sb="7" eb="9">
      <t>キジュン</t>
    </rPh>
    <phoneticPr fontId="1"/>
  </si>
  <si>
    <t>農林土木-複数基準8</t>
    <rPh sb="0" eb="2">
      <t>ノウリン</t>
    </rPh>
    <rPh sb="2" eb="4">
      <t>ドボク</t>
    </rPh>
    <rPh sb="5" eb="7">
      <t>フクスウ</t>
    </rPh>
    <rPh sb="7" eb="9">
      <t>キジュン</t>
    </rPh>
    <phoneticPr fontId="1"/>
  </si>
  <si>
    <t>農林土木-複数基準9</t>
    <rPh sb="0" eb="2">
      <t>ノウリン</t>
    </rPh>
    <rPh sb="2" eb="4">
      <t>ドボク</t>
    </rPh>
    <rPh sb="5" eb="7">
      <t>フクスウ</t>
    </rPh>
    <rPh sb="7" eb="9">
      <t>キジュン</t>
    </rPh>
    <phoneticPr fontId="1"/>
  </si>
  <si>
    <t>H17.04</t>
    <phoneticPr fontId="1"/>
  </si>
  <si>
    <t>H17.04</t>
    <phoneticPr fontId="1"/>
  </si>
  <si>
    <t>H23.03</t>
    <phoneticPr fontId="1"/>
  </si>
  <si>
    <t>H17.04</t>
    <phoneticPr fontId="1"/>
  </si>
  <si>
    <t>H19.04</t>
    <phoneticPr fontId="1"/>
  </si>
  <si>
    <t>営繕工事写真撮影要領</t>
    <phoneticPr fontId="1"/>
  </si>
  <si>
    <t>H24年版</t>
    <rPh sb="3" eb="5">
      <t>ネンバン</t>
    </rPh>
    <phoneticPr fontId="1"/>
  </si>
  <si>
    <t>H14年版</t>
    <rPh sb="3" eb="5">
      <t>ネンバン</t>
    </rPh>
    <phoneticPr fontId="1"/>
  </si>
  <si>
    <t>官庁営繕-H24年版1</t>
    <rPh sb="0" eb="2">
      <t>カンチョウ</t>
    </rPh>
    <rPh sb="2" eb="4">
      <t>エイゼン</t>
    </rPh>
    <rPh sb="8" eb="10">
      <t>ネンバン</t>
    </rPh>
    <phoneticPr fontId="1"/>
  </si>
  <si>
    <t>官庁営繕-H24年版2</t>
    <rPh sb="0" eb="2">
      <t>カンチョウ</t>
    </rPh>
    <rPh sb="2" eb="4">
      <t>エイゼン</t>
    </rPh>
    <rPh sb="8" eb="10">
      <t>ネンバン</t>
    </rPh>
    <phoneticPr fontId="1"/>
  </si>
  <si>
    <t>営繕工事電子納品要領（案）</t>
    <phoneticPr fontId="1"/>
  </si>
  <si>
    <t>官庁営繕-H14年版1</t>
    <rPh sb="0" eb="2">
      <t>カンチョウ</t>
    </rPh>
    <rPh sb="2" eb="4">
      <t>エイゼン</t>
    </rPh>
    <rPh sb="8" eb="10">
      <t>ネンバン</t>
    </rPh>
    <phoneticPr fontId="1"/>
  </si>
  <si>
    <t>官庁営繕-H14年版2</t>
    <rPh sb="0" eb="2">
      <t>カンチョウ</t>
    </rPh>
    <rPh sb="2" eb="4">
      <t>エイゼン</t>
    </rPh>
    <rPh sb="8" eb="10">
      <t>ネンバン</t>
    </rPh>
    <phoneticPr fontId="1"/>
  </si>
  <si>
    <t>官庁営繕-H14年版3</t>
    <rPh sb="0" eb="2">
      <t>カンチョウ</t>
    </rPh>
    <rPh sb="2" eb="4">
      <t>エイゼン</t>
    </rPh>
    <rPh sb="8" eb="10">
      <t>ネンバン</t>
    </rPh>
    <phoneticPr fontId="1"/>
  </si>
  <si>
    <t>H24.03</t>
    <phoneticPr fontId="1"/>
  </si>
  <si>
    <t>H24.03</t>
    <phoneticPr fontId="1"/>
  </si>
  <si>
    <t>建築CAD図面作成要領（案）</t>
    <phoneticPr fontId="1"/>
  </si>
  <si>
    <t>H14.11</t>
    <phoneticPr fontId="1"/>
  </si>
  <si>
    <t>H14.11</t>
    <phoneticPr fontId="1"/>
  </si>
  <si>
    <t>工事写真の撮り方（建築編・建築設備編）</t>
    <rPh sb="13" eb="15">
      <t>ケンチク</t>
    </rPh>
    <rPh sb="15" eb="17">
      <t>セツビ</t>
    </rPh>
    <rPh sb="17" eb="18">
      <t>ヘン</t>
    </rPh>
    <phoneticPr fontId="1"/>
  </si>
  <si>
    <t>改定3版</t>
    <rPh sb="0" eb="2">
      <t>カイテイ</t>
    </rPh>
    <rPh sb="3" eb="4">
      <t>ハン</t>
    </rPh>
    <phoneticPr fontId="1"/>
  </si>
  <si>
    <t>改定2版</t>
    <rPh sb="0" eb="2">
      <t>カイテイ</t>
    </rPh>
    <rPh sb="3" eb="4">
      <t>ハン</t>
    </rPh>
    <phoneticPr fontId="1"/>
  </si>
  <si>
    <t>選択してください</t>
    <rPh sb="0" eb="2">
      <t>センタク</t>
    </rPh>
    <phoneticPr fontId="1"/>
  </si>
  <si>
    <t>←選択してください</t>
    <rPh sb="1" eb="3">
      <t>センタク</t>
    </rPh>
    <phoneticPr fontId="1"/>
  </si>
  <si>
    <t>《ガイドライン 表1-1に示す要領等から変更した理由》</t>
    <rPh sb="8" eb="9">
      <t>ヒョウ</t>
    </rPh>
    <rPh sb="13" eb="14">
      <t>シメ</t>
    </rPh>
    <rPh sb="15" eb="17">
      <t>ヨウリョウ</t>
    </rPh>
    <rPh sb="17" eb="18">
      <t>トウ</t>
    </rPh>
    <rPh sb="20" eb="22">
      <t>ヘンコウ</t>
    </rPh>
    <rPh sb="24" eb="26">
      <t>リユウ</t>
    </rPh>
    <phoneticPr fontId="1"/>
  </si>
  <si>
    <t>受注者了解</t>
    <rPh sb="0" eb="3">
      <t>ジュチュウシャ</t>
    </rPh>
    <rPh sb="3" eb="5">
      <t>リョウカイ</t>
    </rPh>
    <phoneticPr fontId="1"/>
  </si>
  <si>
    <t>電子納品を行うデータについては、通常利用しているメディアとは異なるメディアに定期的にバックアップを行うこと。</t>
    <phoneticPr fontId="1"/>
  </si>
  <si>
    <t>パソコンにはウイルス対策ソフトを常駐（常に起動）させ、常にウイルス定義ファイルが最新となるよう保つこと。</t>
    <rPh sb="10" eb="12">
      <t>タイサク</t>
    </rPh>
    <rPh sb="16" eb="18">
      <t>ジョウチュウ</t>
    </rPh>
    <rPh sb="19" eb="20">
      <t>ツネ</t>
    </rPh>
    <rPh sb="21" eb="23">
      <t>キドウ</t>
    </rPh>
    <rPh sb="27" eb="28">
      <t>ツネ</t>
    </rPh>
    <rPh sb="33" eb="35">
      <t>テイギ</t>
    </rPh>
    <rPh sb="40" eb="42">
      <t>サイシン</t>
    </rPh>
    <rPh sb="47" eb="48">
      <t>タモ</t>
    </rPh>
    <phoneticPr fontId="1"/>
  </si>
  <si>
    <t>最低午前１回及び午後１回は受信メッセージの有無を確認し、メールを受信した際には速やかに対応すること。</t>
    <rPh sb="0" eb="2">
      <t>サイテイ</t>
    </rPh>
    <rPh sb="2" eb="4">
      <t>ゴゼン</t>
    </rPh>
    <rPh sb="5" eb="6">
      <t>カイ</t>
    </rPh>
    <rPh sb="6" eb="7">
      <t>オヨ</t>
    </rPh>
    <rPh sb="8" eb="10">
      <t>ゴゴ</t>
    </rPh>
    <rPh sb="11" eb="12">
      <t>カイ</t>
    </rPh>
    <rPh sb="13" eb="15">
      <t>ジュシン</t>
    </rPh>
    <rPh sb="21" eb="23">
      <t>ウム</t>
    </rPh>
    <rPh sb="24" eb="26">
      <t>カクニン</t>
    </rPh>
    <rPh sb="32" eb="34">
      <t>ジュシン</t>
    </rPh>
    <rPh sb="36" eb="37">
      <t>サイ</t>
    </rPh>
    <rPh sb="39" eb="40">
      <t>スミ</t>
    </rPh>
    <rPh sb="43" eb="45">
      <t>タイオウ</t>
    </rPh>
    <phoneticPr fontId="1"/>
  </si>
  <si>
    <t>工事写真</t>
    <rPh sb="0" eb="2">
      <t>コウジ</t>
    </rPh>
    <rPh sb="2" eb="4">
      <t>シャシン</t>
    </rPh>
    <phoneticPr fontId="1"/>
  </si>
  <si>
    <t>jpg</t>
    <phoneticPr fontId="1"/>
  </si>
  <si>
    <t>発注者了解</t>
    <rPh sb="0" eb="3">
      <t>ハッチュウシャ</t>
    </rPh>
    <rPh sb="3" eb="5">
      <t>リョウカイ</t>
    </rPh>
    <phoneticPr fontId="1"/>
  </si>
  <si>
    <t>日/1回以上</t>
    <rPh sb="0" eb="1">
      <t>ヒ</t>
    </rPh>
    <rPh sb="3" eb="4">
      <t>カイ</t>
    </rPh>
    <rPh sb="4" eb="6">
      <t>イジョウ</t>
    </rPh>
    <phoneticPr fontId="1"/>
  </si>
  <si>
    <t>納品対象項目</t>
    <rPh sb="0" eb="2">
      <t>ノウヒン</t>
    </rPh>
    <rPh sb="2" eb="4">
      <t>タイショウ</t>
    </rPh>
    <rPh sb="4" eb="6">
      <t>コウモク</t>
    </rPh>
    <phoneticPr fontId="1"/>
  </si>
  <si>
    <t>納品形態</t>
    <rPh sb="0" eb="2">
      <t>ノウヒン</t>
    </rPh>
    <rPh sb="2" eb="4">
      <t>ケイタイ</t>
    </rPh>
    <phoneticPr fontId="1"/>
  </si>
  <si>
    <t>図面管理ファイル</t>
    <rPh sb="0" eb="2">
      <t>ズメン</t>
    </rPh>
    <rPh sb="2" eb="4">
      <t>カンリ</t>
    </rPh>
    <phoneticPr fontId="1"/>
  </si>
  <si>
    <t>□Word</t>
  </si>
  <si>
    <t>□Excel</t>
    <phoneticPr fontId="1"/>
  </si>
  <si>
    <t>電子</t>
    <rPh sb="0" eb="2">
      <t>デンシ</t>
    </rPh>
    <phoneticPr fontId="1"/>
  </si>
  <si>
    <t>紙</t>
    <rPh sb="0" eb="1">
      <t>カミ</t>
    </rPh>
    <phoneticPr fontId="1"/>
  </si>
  <si>
    <t>無し</t>
    <rPh sb="0" eb="1">
      <t>ナ</t>
    </rPh>
    <phoneticPr fontId="1"/>
  </si>
  <si>
    <t>XML形式</t>
    <rPh sb="3" eb="5">
      <t>ケイシキ</t>
    </rPh>
    <phoneticPr fontId="1"/>
  </si>
  <si>
    <t>SXF（sfc）</t>
    <phoneticPr fontId="1"/>
  </si>
  <si>
    <t>協議による</t>
    <rPh sb="0" eb="2">
      <t>キョウギ</t>
    </rPh>
    <phoneticPr fontId="1"/>
  </si>
  <si>
    <t>検査時</t>
    <rPh sb="0" eb="2">
      <t>ケンサ</t>
    </rPh>
    <rPh sb="2" eb="3">
      <t>ジ</t>
    </rPh>
    <phoneticPr fontId="1"/>
  </si>
  <si>
    <t>原則求めない</t>
    <rPh sb="0" eb="2">
      <t>ゲンソク</t>
    </rPh>
    <rPh sb="2" eb="3">
      <t>モト</t>
    </rPh>
    <phoneticPr fontId="1"/>
  </si>
  <si>
    <t>□その他</t>
  </si>
  <si>
    <t>写真フォルダ＜PHOTO＞</t>
    <rPh sb="0" eb="2">
      <t>シャシン</t>
    </rPh>
    <phoneticPr fontId="1"/>
  </si>
  <si>
    <t>写真管理ファイル</t>
    <rPh sb="0" eb="2">
      <t>シャシン</t>
    </rPh>
    <rPh sb="2" eb="4">
      <t>カンリ</t>
    </rPh>
    <phoneticPr fontId="1"/>
  </si>
  <si>
    <t>写真フォルダ＜PIC＞</t>
    <rPh sb="0" eb="2">
      <t>シャシン</t>
    </rPh>
    <phoneticPr fontId="1"/>
  </si>
  <si>
    <t>参考図フォルダ＜DRA＞</t>
    <rPh sb="0" eb="2">
      <t>サンコウ</t>
    </rPh>
    <rPh sb="2" eb="3">
      <t>ズ</t>
    </rPh>
    <phoneticPr fontId="1"/>
  </si>
  <si>
    <t>写真ファイル</t>
    <rPh sb="0" eb="2">
      <t>シャシン</t>
    </rPh>
    <phoneticPr fontId="1"/>
  </si>
  <si>
    <t>JPEG形式</t>
    <rPh sb="4" eb="6">
      <t>ケイシキ</t>
    </rPh>
    <phoneticPr fontId="1"/>
  </si>
  <si>
    <t>参考図ファイル</t>
    <rPh sb="0" eb="2">
      <t>サンコウ</t>
    </rPh>
    <rPh sb="2" eb="3">
      <t>ズ</t>
    </rPh>
    <phoneticPr fontId="1"/>
  </si>
  <si>
    <t>□JPEG形式</t>
  </si>
  <si>
    <t>□TIFF形式</t>
  </si>
  <si>
    <t>現場検査のため、紙成果（プリントアウト）を求めることもある。</t>
    <rPh sb="0" eb="2">
      <t>ゲンバ</t>
    </rPh>
    <rPh sb="2" eb="4">
      <t>ケンサ</t>
    </rPh>
    <rPh sb="8" eb="9">
      <t>カミ</t>
    </rPh>
    <rPh sb="9" eb="11">
      <t>セイカ</t>
    </rPh>
    <rPh sb="21" eb="22">
      <t>モト</t>
    </rPh>
    <phoneticPr fontId="1"/>
  </si>
  <si>
    <t>地質データフォルダ＜BORING＞</t>
    <rPh sb="0" eb="2">
      <t>チシツ</t>
    </rPh>
    <phoneticPr fontId="1"/>
  </si>
  <si>
    <t>地質情報管理ファイル</t>
    <rPh sb="0" eb="2">
      <t>チシツ</t>
    </rPh>
    <rPh sb="2" eb="4">
      <t>ジョウホウ</t>
    </rPh>
    <rPh sb="4" eb="6">
      <t>カンリ</t>
    </rPh>
    <phoneticPr fontId="1"/>
  </si>
  <si>
    <t>ボーリング交換用データサブフォルダ＜DATA＞</t>
    <rPh sb="5" eb="8">
      <t>コウカンヨウ</t>
    </rPh>
    <phoneticPr fontId="1"/>
  </si>
  <si>
    <t>ボーリング交換用データ</t>
    <rPh sb="5" eb="8">
      <t>コウカンヨウ</t>
    </rPh>
    <phoneticPr fontId="1"/>
  </si>
  <si>
    <t>電子柱状図サブフォルダ＜LOG＞</t>
    <rPh sb="0" eb="2">
      <t>デンシ</t>
    </rPh>
    <rPh sb="2" eb="5">
      <t>チュウジョウズ</t>
    </rPh>
    <phoneticPr fontId="1"/>
  </si>
  <si>
    <t>PDF形式</t>
    <rPh sb="3" eb="5">
      <t>ケイシキ</t>
    </rPh>
    <phoneticPr fontId="1"/>
  </si>
  <si>
    <t>電子簡略柱状図サブフォルダ＜DRA＞</t>
    <rPh sb="0" eb="2">
      <t>デンシ</t>
    </rPh>
    <rPh sb="2" eb="4">
      <t>カンリャク</t>
    </rPh>
    <rPh sb="4" eb="7">
      <t>チュウジョウズ</t>
    </rPh>
    <phoneticPr fontId="1"/>
  </si>
  <si>
    <t>コア写真サブフォルダ＜PIC＞</t>
    <rPh sb="2" eb="4">
      <t>シャシン</t>
    </rPh>
    <phoneticPr fontId="1"/>
  </si>
  <si>
    <t>コア写真管理ファイル</t>
    <rPh sb="2" eb="4">
      <t>シャシン</t>
    </rPh>
    <rPh sb="4" eb="6">
      <t>カンリ</t>
    </rPh>
    <phoneticPr fontId="1"/>
  </si>
  <si>
    <t>デジタルコア写真</t>
    <rPh sb="6" eb="8">
      <t>シャシン</t>
    </rPh>
    <phoneticPr fontId="1"/>
  </si>
  <si>
    <t>デジタルコア写真整理結果</t>
    <rPh sb="6" eb="8">
      <t>シャシン</t>
    </rPh>
    <rPh sb="8" eb="10">
      <t>セイリ</t>
    </rPh>
    <rPh sb="10" eb="12">
      <t>ケッカ</t>
    </rPh>
    <phoneticPr fontId="1"/>
  </si>
  <si>
    <t>土質試験及び地盤調査管理ファイル</t>
    <rPh sb="10" eb="12">
      <t>カンリ</t>
    </rPh>
    <phoneticPr fontId="1"/>
  </si>
  <si>
    <t>電子土質試験結果一覧表</t>
    <rPh sb="0" eb="2">
      <t>デンシ</t>
    </rPh>
    <rPh sb="2" eb="4">
      <t>ドシツ</t>
    </rPh>
    <rPh sb="4" eb="6">
      <t>シケン</t>
    </rPh>
    <rPh sb="6" eb="8">
      <t>ケッカ</t>
    </rPh>
    <rPh sb="8" eb="10">
      <t>イチラン</t>
    </rPh>
    <rPh sb="10" eb="11">
      <t>ヒョウ</t>
    </rPh>
    <phoneticPr fontId="1"/>
  </si>
  <si>
    <t>ＰＤＦ形式</t>
    <rPh sb="3" eb="5">
      <t>ケイシキ</t>
    </rPh>
    <phoneticPr fontId="1"/>
  </si>
  <si>
    <t>土質試験結果一覧表データ</t>
    <rPh sb="0" eb="2">
      <t>ドシツ</t>
    </rPh>
    <rPh sb="2" eb="4">
      <t>シケン</t>
    </rPh>
    <rPh sb="4" eb="6">
      <t>ケッカ</t>
    </rPh>
    <rPh sb="6" eb="8">
      <t>イチラン</t>
    </rPh>
    <rPh sb="8" eb="9">
      <t>ヒョウ</t>
    </rPh>
    <phoneticPr fontId="1"/>
  </si>
  <si>
    <t>電子データシート</t>
    <rPh sb="0" eb="2">
      <t>デンシ</t>
    </rPh>
    <phoneticPr fontId="1"/>
  </si>
  <si>
    <t>データシート交換用データ</t>
    <rPh sb="6" eb="9">
      <t>コウカンヨウ</t>
    </rPh>
    <phoneticPr fontId="1"/>
  </si>
  <si>
    <t>デジタル試料供試体写真</t>
    <rPh sb="4" eb="6">
      <t>シリョウ</t>
    </rPh>
    <rPh sb="6" eb="7">
      <t>キョウ</t>
    </rPh>
    <rPh sb="9" eb="11">
      <t>シャシン</t>
    </rPh>
    <phoneticPr fontId="1"/>
  </si>
  <si>
    <t>その他管理ファイル</t>
    <rPh sb="2" eb="3">
      <t>タ</t>
    </rPh>
    <rPh sb="3" eb="5">
      <t>カンリ</t>
    </rPh>
    <phoneticPr fontId="1"/>
  </si>
  <si>
    <t>その他の地質・土質調査成果</t>
    <rPh sb="2" eb="3">
      <t>タ</t>
    </rPh>
    <rPh sb="4" eb="6">
      <t>チシツ</t>
    </rPh>
    <rPh sb="7" eb="9">
      <t>ドシツ</t>
    </rPh>
    <rPh sb="9" eb="11">
      <t>チョウサ</t>
    </rPh>
    <rPh sb="11" eb="13">
      <t>セイカ</t>
    </rPh>
    <phoneticPr fontId="1"/>
  </si>
  <si>
    <t>その他の地質・土質調査成果サブフォルダ＜OTHRS＞</t>
    <rPh sb="2" eb="3">
      <t>タ</t>
    </rPh>
    <rPh sb="4" eb="6">
      <t>チシツ</t>
    </rPh>
    <rPh sb="7" eb="9">
      <t>ドシツ</t>
    </rPh>
    <rPh sb="9" eb="11">
      <t>チョウサ</t>
    </rPh>
    <rPh sb="11" eb="13">
      <t>セイカ</t>
    </rPh>
    <phoneticPr fontId="1"/>
  </si>
  <si>
    <t>土質試験及び地盤調査サブフォルダ＜TEST＞</t>
    <rPh sb="0" eb="2">
      <t>ドシツ</t>
    </rPh>
    <rPh sb="2" eb="4">
      <t>シケン</t>
    </rPh>
    <rPh sb="4" eb="5">
      <t>オヨ</t>
    </rPh>
    <rPh sb="6" eb="8">
      <t>ジバン</t>
    </rPh>
    <rPh sb="8" eb="10">
      <t>チョウサ</t>
    </rPh>
    <phoneticPr fontId="1"/>
  </si>
  <si>
    <t>備考</t>
    <rPh sb="0" eb="2">
      <t>ビコウ</t>
    </rPh>
    <phoneticPr fontId="1"/>
  </si>
  <si>
    <t>H24.07</t>
    <phoneticPr fontId="1"/>
  </si>
  <si>
    <t>選択してください</t>
    <rPh sb="0" eb="2">
      <t>センタク</t>
    </rPh>
    <phoneticPr fontId="1"/>
  </si>
  <si>
    <t>所属名</t>
    <rPh sb="0" eb="2">
      <t>ショゾク</t>
    </rPh>
    <phoneticPr fontId="3"/>
  </si>
  <si>
    <t>所属コード</t>
    <rPh sb="0" eb="2">
      <t>ショゾク</t>
    </rPh>
    <phoneticPr fontId="1"/>
  </si>
  <si>
    <t>自動入力</t>
    <rPh sb="0" eb="2">
      <t>ジドウ</t>
    </rPh>
    <rPh sb="2" eb="4">
      <t>ニュウリョク</t>
    </rPh>
    <phoneticPr fontId="1"/>
  </si>
  <si>
    <t>電子データ化する書類ならびに電子納品対象とする書類については、紙媒体と電子媒体の両方による納品は行わないことを原則とし、受発注者間協議の上、決定すること。また、協議の上、押印の必要な書類を電子納品する場合には、オリジナルファイルを電子納品することを原則とすること。</t>
    <rPh sb="0" eb="2">
      <t>デンシ</t>
    </rPh>
    <rPh sb="5" eb="6">
      <t>カ</t>
    </rPh>
    <rPh sb="8" eb="10">
      <t>ショルイ</t>
    </rPh>
    <rPh sb="14" eb="16">
      <t>デンシ</t>
    </rPh>
    <rPh sb="16" eb="18">
      <t>ノウヒン</t>
    </rPh>
    <rPh sb="18" eb="20">
      <t>タイショウ</t>
    </rPh>
    <rPh sb="23" eb="25">
      <t>ショルイ</t>
    </rPh>
    <rPh sb="31" eb="32">
      <t>カミ</t>
    </rPh>
    <rPh sb="32" eb="34">
      <t>バイタイ</t>
    </rPh>
    <rPh sb="35" eb="37">
      <t>デンシ</t>
    </rPh>
    <rPh sb="37" eb="39">
      <t>バイタイ</t>
    </rPh>
    <rPh sb="40" eb="42">
      <t>リョウホウ</t>
    </rPh>
    <rPh sb="45" eb="47">
      <t>ノウヒン</t>
    </rPh>
    <rPh sb="48" eb="49">
      <t>オコナ</t>
    </rPh>
    <rPh sb="55" eb="57">
      <t>ゲンソク</t>
    </rPh>
    <rPh sb="60" eb="63">
      <t>ジュハッチュウ</t>
    </rPh>
    <rPh sb="63" eb="64">
      <t>シャ</t>
    </rPh>
    <rPh sb="64" eb="65">
      <t>カン</t>
    </rPh>
    <rPh sb="65" eb="67">
      <t>キョウギ</t>
    </rPh>
    <rPh sb="68" eb="69">
      <t>ウエ</t>
    </rPh>
    <rPh sb="70" eb="72">
      <t>ケッテイ</t>
    </rPh>
    <rPh sb="80" eb="82">
      <t>キョウギ</t>
    </rPh>
    <rPh sb="83" eb="84">
      <t>ウエ</t>
    </rPh>
    <rPh sb="85" eb="87">
      <t>オウイン</t>
    </rPh>
    <rPh sb="88" eb="90">
      <t>ヒツヨウ</t>
    </rPh>
    <rPh sb="91" eb="93">
      <t>ショルイ</t>
    </rPh>
    <rPh sb="94" eb="96">
      <t>デンシ</t>
    </rPh>
    <rPh sb="96" eb="98">
      <t>ノウヒン</t>
    </rPh>
    <rPh sb="100" eb="102">
      <t>バアイ</t>
    </rPh>
    <rPh sb="115" eb="117">
      <t>デンシ</t>
    </rPh>
    <rPh sb="117" eb="119">
      <t>ノウヒン</t>
    </rPh>
    <rPh sb="124" eb="126">
      <t>ゲンソク</t>
    </rPh>
    <phoneticPr fontId="1"/>
  </si>
  <si>
    <t>機器の操作</t>
    <rPh sb="0" eb="2">
      <t>キキ</t>
    </rPh>
    <rPh sb="3" eb="5">
      <t>ソウサ</t>
    </rPh>
    <phoneticPr fontId="1"/>
  </si>
  <si>
    <t>＊検査前に再度確認すること</t>
    <rPh sb="1" eb="3">
      <t>ケンサ</t>
    </rPh>
    <rPh sb="3" eb="4">
      <t>マエ</t>
    </rPh>
    <rPh sb="5" eb="7">
      <t>サイド</t>
    </rPh>
    <rPh sb="7" eb="9">
      <t>カクニン</t>
    </rPh>
    <phoneticPr fontId="1"/>
  </si>
  <si>
    <t>福井ｺﾝﾋﾟｭｰﾀ EX-TREND武蔵、TREND ff</t>
    <rPh sb="0" eb="2">
      <t>フクイ</t>
    </rPh>
    <rPh sb="18" eb="20">
      <t>ムサシ</t>
    </rPh>
    <phoneticPr fontId="1"/>
  </si>
  <si>
    <t>外部から受け取ったファイルに対して、ウイルスチェックを行うこと。また、外部へファイルを送信する場合にも事前にウイルスチェックを行うこと。もし、ウイルスが発見された場合、速やかに駆除等対応するとともに、ファイル作成者及び発注者に連絡すること。</t>
    <rPh sb="0" eb="2">
      <t>ガイブ</t>
    </rPh>
    <rPh sb="4" eb="5">
      <t>ウ</t>
    </rPh>
    <rPh sb="6" eb="7">
      <t>ト</t>
    </rPh>
    <rPh sb="14" eb="15">
      <t>タイ</t>
    </rPh>
    <rPh sb="27" eb="28">
      <t>オコナ</t>
    </rPh>
    <rPh sb="35" eb="37">
      <t>ガイブ</t>
    </rPh>
    <rPh sb="43" eb="45">
      <t>ソウシン</t>
    </rPh>
    <rPh sb="47" eb="49">
      <t>バアイ</t>
    </rPh>
    <rPh sb="51" eb="53">
      <t>ジゼン</t>
    </rPh>
    <rPh sb="63" eb="64">
      <t>オコナ</t>
    </rPh>
    <phoneticPr fontId="1"/>
  </si>
  <si>
    <t>工事検査課のパソコン</t>
    <rPh sb="0" eb="2">
      <t>コウジ</t>
    </rPh>
    <rPh sb="2" eb="5">
      <t>ケンサカ</t>
    </rPh>
    <phoneticPr fontId="1"/>
  </si>
  <si>
    <t>監督職員のパソコン</t>
    <rPh sb="0" eb="2">
      <t>カントク</t>
    </rPh>
    <rPh sb="2" eb="4">
      <t>ショクイン</t>
    </rPh>
    <phoneticPr fontId="1"/>
  </si>
  <si>
    <t>検査職員のパソコン</t>
    <rPh sb="0" eb="2">
      <t>ケンサ</t>
    </rPh>
    <rPh sb="2" eb="4">
      <t>ショクイン</t>
    </rPh>
    <phoneticPr fontId="1"/>
  </si>
  <si>
    <t>検査前に発注者に仮成果（CD-RW等）を提出し、発注者によるエラーチェックを行い、エラーが発見された場合にはエラーを修正すること。その後、再度エラーチェックを実施すること。</t>
    <rPh sb="0" eb="2">
      <t>ケンサ</t>
    </rPh>
    <rPh sb="2" eb="3">
      <t>マエ</t>
    </rPh>
    <rPh sb="4" eb="7">
      <t>ハッチュウシャ</t>
    </rPh>
    <rPh sb="8" eb="9">
      <t>カリ</t>
    </rPh>
    <rPh sb="9" eb="11">
      <t>セイカ</t>
    </rPh>
    <rPh sb="17" eb="18">
      <t>トウ</t>
    </rPh>
    <rPh sb="20" eb="22">
      <t>テイシュツ</t>
    </rPh>
    <rPh sb="24" eb="27">
      <t>ハッチュウシャ</t>
    </rPh>
    <rPh sb="38" eb="39">
      <t>オコナ</t>
    </rPh>
    <rPh sb="45" eb="47">
      <t>ハッケン</t>
    </rPh>
    <rPh sb="50" eb="52">
      <t>バアイ</t>
    </rPh>
    <rPh sb="58" eb="60">
      <t>シュウセイ</t>
    </rPh>
    <rPh sb="67" eb="68">
      <t>ゴ</t>
    </rPh>
    <rPh sb="69" eb="71">
      <t>サイド</t>
    </rPh>
    <rPh sb="79" eb="81">
      <t>ジッシ</t>
    </rPh>
    <phoneticPr fontId="1"/>
  </si>
  <si>
    <t>使用する機器</t>
    <rPh sb="0" eb="2">
      <t>シヨウ</t>
    </rPh>
    <rPh sb="4" eb="6">
      <t>キキ</t>
    </rPh>
    <phoneticPr fontId="1"/>
  </si>
  <si>
    <t>自動入力</t>
    <rPh sb="0" eb="2">
      <t>ジドウ</t>
    </rPh>
    <rPh sb="2" eb="4">
      <t>ニュウリョク</t>
    </rPh>
    <phoneticPr fontId="1"/>
  </si>
  <si>
    <t>部コード</t>
    <rPh sb="0" eb="1">
      <t>ブ</t>
    </rPh>
    <phoneticPr fontId="1"/>
  </si>
  <si>
    <t>課コード</t>
    <rPh sb="0" eb="1">
      <t>カ</t>
    </rPh>
    <phoneticPr fontId="1"/>
  </si>
  <si>
    <t>出先コード</t>
    <rPh sb="0" eb="2">
      <t>デサキ</t>
    </rPh>
    <phoneticPr fontId="1"/>
  </si>
  <si>
    <t>原則、検査職員または監督職員が行う</t>
    <rPh sb="0" eb="2">
      <t>ゲンソク</t>
    </rPh>
    <rPh sb="3" eb="5">
      <t>ケンサ</t>
    </rPh>
    <rPh sb="5" eb="7">
      <t>ショクイン</t>
    </rPh>
    <rPh sb="10" eb="12">
      <t>カントク</t>
    </rPh>
    <rPh sb="12" eb="14">
      <t>ショクイン</t>
    </rPh>
    <rPh sb="15" eb="16">
      <t>オコナ</t>
    </rPh>
    <phoneticPr fontId="1"/>
  </si>
  <si>
    <t>成果品作成（チェック）</t>
    <rPh sb="0" eb="2">
      <t>セイカ</t>
    </rPh>
    <rPh sb="2" eb="3">
      <t>ヒン</t>
    </rPh>
    <rPh sb="3" eb="5">
      <t>サクセイ</t>
    </rPh>
    <phoneticPr fontId="1"/>
  </si>
  <si>
    <t>設計書コード</t>
    <rPh sb="0" eb="3">
      <t>セッケイショ</t>
    </rPh>
    <phoneticPr fontId="1"/>
  </si>
  <si>
    <t>業務名称</t>
    <rPh sb="0" eb="2">
      <t>ギョウム</t>
    </rPh>
    <rPh sb="2" eb="4">
      <t>メイショウ</t>
    </rPh>
    <phoneticPr fontId="1"/>
  </si>
  <si>
    <t>住所情報</t>
    <rPh sb="0" eb="2">
      <t>ジュウショ</t>
    </rPh>
    <rPh sb="2" eb="4">
      <t>ジョウホウ</t>
    </rPh>
    <phoneticPr fontId="1"/>
  </si>
  <si>
    <t>履行期間</t>
    <rPh sb="0" eb="2">
      <t>リコウ</t>
    </rPh>
    <rPh sb="2" eb="4">
      <t>キカン</t>
    </rPh>
    <phoneticPr fontId="1"/>
  </si>
  <si>
    <t>管理技術者</t>
    <rPh sb="0" eb="2">
      <t>カンリ</t>
    </rPh>
    <rPh sb="2" eb="4">
      <t>ギジュツ</t>
    </rPh>
    <rPh sb="4" eb="5">
      <t>シャ</t>
    </rPh>
    <phoneticPr fontId="1"/>
  </si>
  <si>
    <t>土木設計業務等の電子納品要領(案)</t>
    <phoneticPr fontId="1"/>
  </si>
  <si>
    <t>土木・水道・ガス-土木5</t>
    <rPh sb="0" eb="2">
      <t>ドボク</t>
    </rPh>
    <rPh sb="3" eb="5">
      <t>スイドウ</t>
    </rPh>
    <rPh sb="9" eb="11">
      <t>ドボク</t>
    </rPh>
    <phoneticPr fontId="1"/>
  </si>
  <si>
    <t>測量成果電子納品要領(案)</t>
    <phoneticPr fontId="1"/>
  </si>
  <si>
    <t>福井市電子納品ガイドライン（案）【業務編】</t>
    <rPh sb="0" eb="3">
      <t>フクイシ</t>
    </rPh>
    <rPh sb="3" eb="5">
      <t>デンシ</t>
    </rPh>
    <rPh sb="5" eb="7">
      <t>ノウヒン</t>
    </rPh>
    <rPh sb="14" eb="15">
      <t>アン</t>
    </rPh>
    <rPh sb="17" eb="19">
      <t>ギョウム</t>
    </rPh>
    <rPh sb="19" eb="20">
      <t>ヘン</t>
    </rPh>
    <phoneticPr fontId="1"/>
  </si>
  <si>
    <t>H20.12</t>
    <phoneticPr fontId="1"/>
  </si>
  <si>
    <t>H16.06</t>
    <phoneticPr fontId="1"/>
  </si>
  <si>
    <t>H20.05</t>
    <phoneticPr fontId="1"/>
  </si>
  <si>
    <t>H16.06</t>
    <phoneticPr fontId="1"/>
  </si>
  <si>
    <t>土木設計業務等の電子納品要領 電気通信設備編</t>
    <phoneticPr fontId="1"/>
  </si>
  <si>
    <t>土木・水道・ガス-電気5</t>
    <rPh sb="0" eb="2">
      <t>ドボク</t>
    </rPh>
    <rPh sb="3" eb="5">
      <t>スイドウ</t>
    </rPh>
    <rPh sb="9" eb="11">
      <t>デンキ</t>
    </rPh>
    <phoneticPr fontId="1"/>
  </si>
  <si>
    <t>土木設計業務等の電子納品要領（案）機械設備工事編</t>
    <phoneticPr fontId="1"/>
  </si>
  <si>
    <t>設計業務等の電子納品要領（案）</t>
    <phoneticPr fontId="1"/>
  </si>
  <si>
    <t>測量成果電子納品要領（案）</t>
    <phoneticPr fontId="1"/>
  </si>
  <si>
    <t>農林土木-土木5</t>
    <rPh sb="0" eb="2">
      <t>ノウリン</t>
    </rPh>
    <rPh sb="2" eb="4">
      <t>ドボク</t>
    </rPh>
    <rPh sb="5" eb="7">
      <t>ドボク</t>
    </rPh>
    <phoneticPr fontId="1"/>
  </si>
  <si>
    <t>設計業務等の電子納品要領（案）電気通信設備編</t>
    <phoneticPr fontId="1"/>
  </si>
  <si>
    <t>農林土木-電気5</t>
    <rPh sb="0" eb="2">
      <t>ノウリン</t>
    </rPh>
    <rPh sb="2" eb="4">
      <t>ドボク</t>
    </rPh>
    <rPh sb="5" eb="7">
      <t>デンキ</t>
    </rPh>
    <phoneticPr fontId="1"/>
  </si>
  <si>
    <t>設計業務等の電子納品要領（案）機械設備工事編</t>
    <phoneticPr fontId="1"/>
  </si>
  <si>
    <t>建築設計業務等電子納品要領</t>
    <phoneticPr fontId="1"/>
  </si>
  <si>
    <t>H24.12</t>
    <phoneticPr fontId="1"/>
  </si>
  <si>
    <t>H23.03</t>
    <phoneticPr fontId="1"/>
  </si>
  <si>
    <t>H24.03</t>
    <phoneticPr fontId="1"/>
  </si>
  <si>
    <t>H25.03</t>
    <phoneticPr fontId="1"/>
  </si>
  <si>
    <t>４）検査で使用する機器及びその操作</t>
    <rPh sb="2" eb="4">
      <t>ケンサ</t>
    </rPh>
    <rPh sb="5" eb="7">
      <t>シヨウ</t>
    </rPh>
    <rPh sb="9" eb="11">
      <t>キキ</t>
    </rPh>
    <rPh sb="11" eb="12">
      <t>オヨ</t>
    </rPh>
    <rPh sb="15" eb="17">
      <t>ソウサ</t>
    </rPh>
    <phoneticPr fontId="1"/>
  </si>
  <si>
    <t>５）納品形態と検査時に使用する成果形態</t>
    <rPh sb="2" eb="4">
      <t>ノウヒン</t>
    </rPh>
    <rPh sb="4" eb="6">
      <t>ケイタイ</t>
    </rPh>
    <rPh sb="7" eb="9">
      <t>ケンサ</t>
    </rPh>
    <rPh sb="9" eb="10">
      <t>ジ</t>
    </rPh>
    <rPh sb="11" eb="13">
      <t>シヨウ</t>
    </rPh>
    <rPh sb="15" eb="17">
      <t>セイカ</t>
    </rPh>
    <rPh sb="17" eb="19">
      <t>ケイタイ</t>
    </rPh>
    <phoneticPr fontId="1"/>
  </si>
  <si>
    <t>６）利用ソフト等</t>
    <rPh sb="2" eb="4">
      <t>リヨウ</t>
    </rPh>
    <rPh sb="7" eb="8">
      <t>トウ</t>
    </rPh>
    <phoneticPr fontId="1"/>
  </si>
  <si>
    <t>７）電子メール送受信ルール</t>
    <rPh sb="2" eb="4">
      <t>デンシ</t>
    </rPh>
    <rPh sb="7" eb="10">
      <t>ソウジュシン</t>
    </rPh>
    <phoneticPr fontId="1"/>
  </si>
  <si>
    <t>８）電子媒体の納品方法（指示）</t>
    <rPh sb="2" eb="4">
      <t>デンシ</t>
    </rPh>
    <rPh sb="4" eb="6">
      <t>バイタイ</t>
    </rPh>
    <rPh sb="7" eb="9">
      <t>ノウヒン</t>
    </rPh>
    <rPh sb="9" eb="11">
      <t>ホウホウ</t>
    </rPh>
    <rPh sb="12" eb="14">
      <t>シジ</t>
    </rPh>
    <phoneticPr fontId="1"/>
  </si>
  <si>
    <t>９）その他協議決定事項</t>
    <rPh sb="4" eb="5">
      <t>タ</t>
    </rPh>
    <rPh sb="5" eb="7">
      <t>キョウギ</t>
    </rPh>
    <rPh sb="7" eb="9">
      <t>ケッテイ</t>
    </rPh>
    <rPh sb="9" eb="11">
      <t>ジコウ</t>
    </rPh>
    <phoneticPr fontId="1"/>
  </si>
  <si>
    <t>業務管理ファイル</t>
    <rPh sb="0" eb="2">
      <t>ギョウム</t>
    </rPh>
    <rPh sb="2" eb="4">
      <t>カンリ</t>
    </rPh>
    <phoneticPr fontId="1"/>
  </si>
  <si>
    <t>報告書フォルダ＜REPORT＞</t>
    <rPh sb="0" eb="3">
      <t>ホウコクショ</t>
    </rPh>
    <phoneticPr fontId="1"/>
  </si>
  <si>
    <t>報告書管理ファイル</t>
    <rPh sb="0" eb="3">
      <t>ホウコクショ</t>
    </rPh>
    <rPh sb="3" eb="5">
      <t>カンリ</t>
    </rPh>
    <phoneticPr fontId="1"/>
  </si>
  <si>
    <t>報告書オリジナルファイルフォルダ＜ORG＞</t>
    <rPh sb="0" eb="3">
      <t>ホウコクショ</t>
    </rPh>
    <phoneticPr fontId="1"/>
  </si>
  <si>
    <t>業務打合せ簿</t>
    <rPh sb="0" eb="2">
      <t>ギョウム</t>
    </rPh>
    <rPh sb="2" eb="4">
      <t>ウチアワ</t>
    </rPh>
    <rPh sb="5" eb="6">
      <t>ボ</t>
    </rPh>
    <phoneticPr fontId="1"/>
  </si>
  <si>
    <t>打合せ記録簿</t>
    <rPh sb="0" eb="2">
      <t>ウチアワ</t>
    </rPh>
    <rPh sb="3" eb="6">
      <t>キロクボ</t>
    </rPh>
    <phoneticPr fontId="1"/>
  </si>
  <si>
    <t>業務計画書</t>
    <rPh sb="0" eb="2">
      <t>ギョウム</t>
    </rPh>
    <rPh sb="2" eb="4">
      <t>ケイカク</t>
    </rPh>
    <rPh sb="4" eb="5">
      <t>ショ</t>
    </rPh>
    <phoneticPr fontId="1"/>
  </si>
  <si>
    <t>照査報告書</t>
    <rPh sb="0" eb="2">
      <t>ショウサ</t>
    </rPh>
    <rPh sb="2" eb="5">
      <t>ホウコクショ</t>
    </rPh>
    <phoneticPr fontId="1"/>
  </si>
  <si>
    <t>報告書オリジナルファイル</t>
    <rPh sb="0" eb="3">
      <t>ホウコクショ</t>
    </rPh>
    <phoneticPr fontId="1"/>
  </si>
  <si>
    <t>業務打合せ簿オリジナルファイル</t>
    <rPh sb="0" eb="2">
      <t>ギョウム</t>
    </rPh>
    <rPh sb="2" eb="4">
      <t>ウチアワ</t>
    </rPh>
    <rPh sb="5" eb="6">
      <t>ボ</t>
    </rPh>
    <phoneticPr fontId="1"/>
  </si>
  <si>
    <t>打合せ記録簿オリジナルファイル</t>
    <rPh sb="0" eb="2">
      <t>ウチアワ</t>
    </rPh>
    <rPh sb="3" eb="6">
      <t>キロクボ</t>
    </rPh>
    <phoneticPr fontId="1"/>
  </si>
  <si>
    <t>業務計画書オリジナルファイル</t>
    <rPh sb="0" eb="2">
      <t>ギョウム</t>
    </rPh>
    <rPh sb="2" eb="4">
      <t>ケイカク</t>
    </rPh>
    <rPh sb="4" eb="5">
      <t>ショ</t>
    </rPh>
    <phoneticPr fontId="1"/>
  </si>
  <si>
    <t>照査報告書オリジナルファイル</t>
    <rPh sb="0" eb="2">
      <t>ショウサ</t>
    </rPh>
    <rPh sb="2" eb="5">
      <t>ホウコクショ</t>
    </rPh>
    <phoneticPr fontId="1"/>
  </si>
  <si>
    <t>報告書</t>
    <rPh sb="0" eb="3">
      <t>ホウコクショ</t>
    </rPh>
    <phoneticPr fontId="1"/>
  </si>
  <si>
    <t>図面フォルダ＜DRAWING＞</t>
    <rPh sb="0" eb="2">
      <t>ズメン</t>
    </rPh>
    <phoneticPr fontId="1"/>
  </si>
  <si>
    <t>図面ファイル</t>
    <rPh sb="0" eb="2">
      <t>ズメン</t>
    </rPh>
    <phoneticPr fontId="1"/>
  </si>
  <si>
    <t>図面オリジナルファイルフォルダ＜OTHRS＞</t>
    <rPh sb="0" eb="2">
      <t>ズメン</t>
    </rPh>
    <phoneticPr fontId="1"/>
  </si>
  <si>
    <t>図面オリジナルファイル</t>
    <rPh sb="0" eb="2">
      <t>ズメン</t>
    </rPh>
    <phoneticPr fontId="1"/>
  </si>
  <si>
    <t>測量データフォルダ＜SURVEY＞</t>
    <rPh sb="0" eb="2">
      <t>ソクリョウ</t>
    </rPh>
    <phoneticPr fontId="1"/>
  </si>
  <si>
    <t>測量情報管理ファイル</t>
    <rPh sb="0" eb="2">
      <t>ソクリョウ</t>
    </rPh>
    <rPh sb="2" eb="4">
      <t>ジョウホウ</t>
    </rPh>
    <rPh sb="4" eb="6">
      <t>カンリ</t>
    </rPh>
    <phoneticPr fontId="1"/>
  </si>
  <si>
    <t>測量区分サブフォルダ＜KITEN,SUIJUN,CHIKEI,ROSEN,KASEN,YOUCHI,OTHRSOYO＞</t>
    <rPh sb="0" eb="2">
      <t>ソクリョウ</t>
    </rPh>
    <rPh sb="2" eb="4">
      <t>クブン</t>
    </rPh>
    <phoneticPr fontId="1"/>
  </si>
  <si>
    <t>測量成果管理ファイル</t>
    <rPh sb="0" eb="2">
      <t>ソクリョウ</t>
    </rPh>
    <rPh sb="2" eb="4">
      <t>セイカ</t>
    </rPh>
    <rPh sb="4" eb="6">
      <t>カンリ</t>
    </rPh>
    <phoneticPr fontId="1"/>
  </si>
  <si>
    <t>測量記録サブフォルダ＜WORK＞</t>
    <rPh sb="0" eb="2">
      <t>ソクリョウ</t>
    </rPh>
    <rPh sb="2" eb="4">
      <t>キロク</t>
    </rPh>
    <phoneticPr fontId="1"/>
  </si>
  <si>
    <t>その他データサブフォルダ＜OTHRS＞</t>
    <rPh sb="2" eb="3">
      <t>タ</t>
    </rPh>
    <phoneticPr fontId="1"/>
  </si>
  <si>
    <t>測量成果サブフォルダ＜DATA＞</t>
    <rPh sb="0" eb="2">
      <t>ソクリョウ</t>
    </rPh>
    <rPh sb="2" eb="4">
      <t>セイカ</t>
    </rPh>
    <phoneticPr fontId="1"/>
  </si>
  <si>
    <t>測量記録ファイル</t>
    <rPh sb="0" eb="2">
      <t>ソクリョウ</t>
    </rPh>
    <rPh sb="2" eb="4">
      <t>キロク</t>
    </rPh>
    <phoneticPr fontId="1"/>
  </si>
  <si>
    <t>測量成果ファイル</t>
    <rPh sb="0" eb="2">
      <t>ソクリョウ</t>
    </rPh>
    <rPh sb="2" eb="4">
      <t>セイカ</t>
    </rPh>
    <phoneticPr fontId="1"/>
  </si>
  <si>
    <t>その他データファイル</t>
    <rPh sb="2" eb="3">
      <t>タ</t>
    </rPh>
    <phoneticPr fontId="1"/>
  </si>
  <si>
    <t>測量成果電子納品要領（案）による</t>
    <rPh sb="0" eb="2">
      <t>ソクリョウ</t>
    </rPh>
    <rPh sb="2" eb="4">
      <t>セイカ</t>
    </rPh>
    <rPh sb="4" eb="6">
      <t>デンシ</t>
    </rPh>
    <rPh sb="6" eb="8">
      <t>ノウヒン</t>
    </rPh>
    <rPh sb="8" eb="10">
      <t>ヨウリョウ</t>
    </rPh>
    <rPh sb="11" eb="12">
      <t>アン</t>
    </rPh>
    <phoneticPr fontId="1"/>
  </si>
  <si>
    <t>ドキュメントサブフォルダ＜DOC＞</t>
    <phoneticPr fontId="1"/>
  </si>
  <si>
    <t>ドキュメント管理ファイル</t>
    <rPh sb="6" eb="8">
      <t>カンリ</t>
    </rPh>
    <phoneticPr fontId="1"/>
  </si>
  <si>
    <t>製品仕様書</t>
    <rPh sb="0" eb="2">
      <t>セイヒン</t>
    </rPh>
    <rPh sb="2" eb="5">
      <t>シヨウショ</t>
    </rPh>
    <phoneticPr fontId="1"/>
  </si>
  <si>
    <t>特記仕様書</t>
    <rPh sb="0" eb="2">
      <t>トッキ</t>
    </rPh>
    <rPh sb="2" eb="5">
      <t>シヨウショ</t>
    </rPh>
    <phoneticPr fontId="1"/>
  </si>
  <si>
    <t>協議書</t>
    <rPh sb="0" eb="3">
      <t>キョウギショ</t>
    </rPh>
    <phoneticPr fontId="1"/>
  </si>
  <si>
    <t>実施報告書</t>
    <rPh sb="0" eb="2">
      <t>ジッシ</t>
    </rPh>
    <rPh sb="2" eb="5">
      <t>ホウコクショ</t>
    </rPh>
    <phoneticPr fontId="1"/>
  </si>
  <si>
    <t>□PDF形式</t>
  </si>
  <si>
    <t>資料フォルダ＜REPORT＞</t>
    <rPh sb="0" eb="2">
      <t>シリョウ</t>
    </rPh>
    <phoneticPr fontId="1"/>
  </si>
  <si>
    <t>資料管理ファイル</t>
    <rPh sb="0" eb="2">
      <t>シリョウ</t>
    </rPh>
    <rPh sb="2" eb="4">
      <t>カンリ</t>
    </rPh>
    <phoneticPr fontId="1"/>
  </si>
  <si>
    <t>資料ファイル</t>
    <rPh sb="0" eb="2">
      <t>シリョウ</t>
    </rPh>
    <phoneticPr fontId="1"/>
  </si>
  <si>
    <t>資料オリジナルファイルフォルダ＜ORG＞</t>
    <rPh sb="0" eb="2">
      <t>シリョウ</t>
    </rPh>
    <phoneticPr fontId="1"/>
  </si>
  <si>
    <t>資料オリジナルファイル</t>
    <rPh sb="0" eb="2">
      <t>シリョウ</t>
    </rPh>
    <phoneticPr fontId="1"/>
  </si>
  <si>
    <t>図面オリジナルファイルフォルダ＜ORG＞</t>
    <rPh sb="0" eb="2">
      <t>ズメン</t>
    </rPh>
    <phoneticPr fontId="1"/>
  </si>
  <si>
    <t>レイヤリストファイル</t>
    <phoneticPr fontId="1"/>
  </si>
  <si>
    <t>レイヤリストファイル</t>
    <phoneticPr fontId="1"/>
  </si>
  <si>
    <t>0200240000</t>
    <phoneticPr fontId="1"/>
  </si>
  <si>
    <t>林業水産課</t>
    <phoneticPr fontId="1"/>
  </si>
  <si>
    <t>道路課</t>
    <phoneticPr fontId="1"/>
  </si>
  <si>
    <t>河川課</t>
    <phoneticPr fontId="1"/>
  </si>
  <si>
    <t>公園課</t>
    <phoneticPr fontId="1"/>
  </si>
  <si>
    <t>営繕課</t>
    <phoneticPr fontId="1"/>
  </si>
  <si>
    <t>市営住宅課</t>
    <rPh sb="0" eb="2">
      <t>シエイ</t>
    </rPh>
    <rPh sb="2" eb="4">
      <t>ジュウタク</t>
    </rPh>
    <rPh sb="4" eb="5">
      <t>カ</t>
    </rPh>
    <phoneticPr fontId="1"/>
  </si>
  <si>
    <t>1200370000</t>
    <phoneticPr fontId="1"/>
  </si>
  <si>
    <t>技術管理課</t>
    <phoneticPr fontId="1"/>
  </si>
  <si>
    <t>位置情報</t>
    <phoneticPr fontId="1"/>
  </si>
  <si>
    <t>受注者コード</t>
    <phoneticPr fontId="1"/>
  </si>
  <si>
    <t>２）業務概要</t>
    <rPh sb="2" eb="4">
      <t>ギョウム</t>
    </rPh>
    <rPh sb="4" eb="6">
      <t>ガイヨウ</t>
    </rPh>
    <phoneticPr fontId="1"/>
  </si>
  <si>
    <t>新幹線整備課</t>
    <rPh sb="0" eb="3">
      <t>シンカンセン</t>
    </rPh>
    <rPh sb="3" eb="5">
      <t>セイビ</t>
    </rPh>
    <rPh sb="5" eb="6">
      <t>カ</t>
    </rPh>
    <phoneticPr fontId="1"/>
  </si>
  <si>
    <t>都市戦略部　新幹線整備課</t>
    <rPh sb="6" eb="9">
      <t>シンカンセン</t>
    </rPh>
    <rPh sb="9" eb="11">
      <t>セイビ</t>
    </rPh>
    <rPh sb="11" eb="12">
      <t>カ</t>
    </rPh>
    <phoneticPr fontId="1"/>
  </si>
  <si>
    <t>令和</t>
    <rPh sb="0" eb="1">
      <t>レイ</t>
    </rPh>
    <rPh sb="1" eb="2">
      <t>ワ</t>
    </rPh>
    <phoneticPr fontId="1"/>
  </si>
  <si>
    <t>都市戦略部　都市整備課</t>
    <rPh sb="10" eb="11">
      <t>カ</t>
    </rPh>
    <phoneticPr fontId="1"/>
  </si>
  <si>
    <t>R2-4-1現在</t>
    <rPh sb="6" eb="8">
      <t>ゲンザイ</t>
    </rPh>
    <phoneticPr fontId="3"/>
  </si>
  <si>
    <t>都市整備課</t>
    <rPh sb="0" eb="2">
      <t>トシ</t>
    </rPh>
    <rPh sb="2" eb="4">
      <t>セイビ</t>
    </rPh>
    <rPh sb="4" eb="5">
      <t>カ</t>
    </rPh>
    <phoneticPr fontId="1"/>
  </si>
  <si>
    <t>水道管路課</t>
    <rPh sb="0" eb="2">
      <t>スイドウ</t>
    </rPh>
    <rPh sb="2" eb="4">
      <t>カンロ</t>
    </rPh>
    <rPh sb="4" eb="5">
      <t>カ</t>
    </rPh>
    <phoneticPr fontId="1"/>
  </si>
  <si>
    <t>企業局　上下水道事業部　水道管路課</t>
    <rPh sb="0" eb="2">
      <t>キギョウ</t>
    </rPh>
    <rPh sb="2" eb="3">
      <t>キョク</t>
    </rPh>
    <rPh sb="4" eb="6">
      <t>ジョウゲ</t>
    </rPh>
    <rPh sb="6" eb="8">
      <t>スイドウ</t>
    </rPh>
    <rPh sb="8" eb="10">
      <t>ジギョウ</t>
    </rPh>
    <rPh sb="12" eb="14">
      <t>スイドウ</t>
    </rPh>
    <rPh sb="14" eb="16">
      <t>カンロ</t>
    </rPh>
    <phoneticPr fontId="1"/>
  </si>
  <si>
    <t>水道施設課</t>
    <rPh sb="0" eb="2">
      <t>スイドウ</t>
    </rPh>
    <rPh sb="2" eb="4">
      <t>シセツ</t>
    </rPh>
    <rPh sb="4" eb="5">
      <t>カ</t>
    </rPh>
    <phoneticPr fontId="3"/>
  </si>
  <si>
    <t>企業局　上下水道事業部　水道施設課</t>
    <rPh sb="0" eb="2">
      <t>キギョウ</t>
    </rPh>
    <rPh sb="2" eb="3">
      <t>キョク</t>
    </rPh>
    <rPh sb="4" eb="6">
      <t>ジョウゲ</t>
    </rPh>
    <rPh sb="6" eb="8">
      <t>スイドウ</t>
    </rPh>
    <rPh sb="8" eb="10">
      <t>ジギョウ</t>
    </rPh>
    <rPh sb="12" eb="14">
      <t>スイドウ</t>
    </rPh>
    <rPh sb="14" eb="16">
      <t>シセツ</t>
    </rPh>
    <rPh sb="16" eb="17">
      <t>カ</t>
    </rPh>
    <phoneticPr fontId="1"/>
  </si>
  <si>
    <t>浄水管理事務所</t>
  </si>
  <si>
    <t>企業局　上下水道事業部　浄水管理事務所</t>
    <rPh sb="0" eb="2">
      <t>キギョウ</t>
    </rPh>
    <rPh sb="2" eb="3">
      <t>キョク</t>
    </rPh>
    <rPh sb="4" eb="6">
      <t>ジョウゲ</t>
    </rPh>
    <rPh sb="6" eb="8">
      <t>スイドウ</t>
    </rPh>
    <rPh sb="8" eb="10">
      <t>ジギョウ</t>
    </rPh>
    <rPh sb="12" eb="14">
      <t>ジョウスイ</t>
    </rPh>
    <rPh sb="14" eb="16">
      <t>カンリ</t>
    </rPh>
    <rPh sb="16" eb="18">
      <t>ジム</t>
    </rPh>
    <rPh sb="18" eb="19">
      <t>ショ</t>
    </rPh>
    <phoneticPr fontId="1"/>
  </si>
  <si>
    <t>簡易水道課</t>
    <rPh sb="0" eb="2">
      <t>カンイ</t>
    </rPh>
    <rPh sb="2" eb="4">
      <t>スイドウ</t>
    </rPh>
    <rPh sb="4" eb="5">
      <t>カ</t>
    </rPh>
    <phoneticPr fontId="3"/>
  </si>
  <si>
    <t>企業局　上下水道事業部　簡易水道課</t>
    <rPh sb="0" eb="2">
      <t>キギョウ</t>
    </rPh>
    <rPh sb="2" eb="3">
      <t>キョク</t>
    </rPh>
    <rPh sb="4" eb="6">
      <t>ジョウゲ</t>
    </rPh>
    <rPh sb="6" eb="8">
      <t>スイドウ</t>
    </rPh>
    <rPh sb="8" eb="10">
      <t>ジギョウ</t>
    </rPh>
    <rPh sb="12" eb="14">
      <t>カンイ</t>
    </rPh>
    <rPh sb="14" eb="16">
      <t>スイドウ</t>
    </rPh>
    <rPh sb="16" eb="17">
      <t>カ</t>
    </rPh>
    <phoneticPr fontId="1"/>
  </si>
  <si>
    <t>下水管路課</t>
    <rPh sb="0" eb="2">
      <t>ゲスイ</t>
    </rPh>
    <rPh sb="2" eb="4">
      <t>カンロ</t>
    </rPh>
    <rPh sb="4" eb="5">
      <t>カ</t>
    </rPh>
    <phoneticPr fontId="3"/>
  </si>
  <si>
    <t>企業局　上下水道事業部　下水管路課</t>
    <rPh sb="0" eb="2">
      <t>キギョウ</t>
    </rPh>
    <rPh sb="2" eb="3">
      <t>キョク</t>
    </rPh>
    <rPh sb="4" eb="6">
      <t>ジョウゲ</t>
    </rPh>
    <rPh sb="6" eb="8">
      <t>スイドウ</t>
    </rPh>
    <rPh sb="8" eb="10">
      <t>ジギョウ</t>
    </rPh>
    <rPh sb="12" eb="14">
      <t>ゲスイ</t>
    </rPh>
    <rPh sb="14" eb="16">
      <t>カンロ</t>
    </rPh>
    <rPh sb="16" eb="17">
      <t>カ</t>
    </rPh>
    <phoneticPr fontId="1"/>
  </si>
  <si>
    <t>雨水対策室</t>
    <rPh sb="0" eb="1">
      <t>アメ</t>
    </rPh>
    <rPh sb="1" eb="2">
      <t>スイ</t>
    </rPh>
    <rPh sb="2" eb="5">
      <t>タイサクシツ</t>
    </rPh>
    <phoneticPr fontId="3"/>
  </si>
  <si>
    <t>企業局　上下水道事業部　雨水対策室</t>
    <rPh sb="0" eb="2">
      <t>キギョウ</t>
    </rPh>
    <rPh sb="2" eb="3">
      <t>キョク</t>
    </rPh>
    <rPh sb="4" eb="6">
      <t>ジョウゲ</t>
    </rPh>
    <rPh sb="6" eb="8">
      <t>スイドウ</t>
    </rPh>
    <rPh sb="8" eb="10">
      <t>ジギョウ</t>
    </rPh>
    <rPh sb="12" eb="14">
      <t>ウスイ</t>
    </rPh>
    <rPh sb="14" eb="16">
      <t>タイサク</t>
    </rPh>
    <rPh sb="16" eb="17">
      <t>シツ</t>
    </rPh>
    <phoneticPr fontId="1"/>
  </si>
  <si>
    <t>下水施設課</t>
    <rPh sb="0" eb="2">
      <t>ゲスイ</t>
    </rPh>
    <rPh sb="2" eb="4">
      <t>シセツ</t>
    </rPh>
    <rPh sb="4" eb="5">
      <t>カ</t>
    </rPh>
    <phoneticPr fontId="3"/>
  </si>
  <si>
    <t>企業局　上下水道事業部　下水施設課</t>
    <rPh sb="0" eb="2">
      <t>キギョウ</t>
    </rPh>
    <rPh sb="2" eb="3">
      <t>キョク</t>
    </rPh>
    <rPh sb="4" eb="6">
      <t>ジョウゲ</t>
    </rPh>
    <rPh sb="6" eb="8">
      <t>スイドウ</t>
    </rPh>
    <rPh sb="8" eb="10">
      <t>ジギョウ</t>
    </rPh>
    <rPh sb="12" eb="14">
      <t>ゲスイ</t>
    </rPh>
    <rPh sb="14" eb="17">
      <t>シセツカ</t>
    </rPh>
    <phoneticPr fontId="1"/>
  </si>
  <si>
    <t>下水施設管理事務所</t>
    <rPh sb="0" eb="2">
      <t>ゲスイ</t>
    </rPh>
    <rPh sb="2" eb="4">
      <t>シセツ</t>
    </rPh>
    <rPh sb="4" eb="6">
      <t>カンリ</t>
    </rPh>
    <rPh sb="6" eb="8">
      <t>ジム</t>
    </rPh>
    <rPh sb="8" eb="9">
      <t>ショ</t>
    </rPh>
    <phoneticPr fontId="3"/>
  </si>
  <si>
    <t>企業局　上下水道事業部　下水施設管理事務所</t>
    <rPh sb="0" eb="2">
      <t>キギョウ</t>
    </rPh>
    <rPh sb="2" eb="3">
      <t>キョク</t>
    </rPh>
    <rPh sb="4" eb="6">
      <t>ジョウゲ</t>
    </rPh>
    <rPh sb="6" eb="8">
      <t>スイドウ</t>
    </rPh>
    <rPh sb="8" eb="10">
      <t>ジギョウ</t>
    </rPh>
    <rPh sb="12" eb="14">
      <t>ゲスイ</t>
    </rPh>
    <rPh sb="14" eb="16">
      <t>シセツ</t>
    </rPh>
    <rPh sb="16" eb="18">
      <t>カンリ</t>
    </rPh>
    <rPh sb="18" eb="20">
      <t>ジム</t>
    </rPh>
    <rPh sb="20" eb="21">
      <t>ショ</t>
    </rPh>
    <phoneticPr fontId="1"/>
  </si>
  <si>
    <t>経営管理課</t>
    <rPh sb="0" eb="2">
      <t>ケイエイ</t>
    </rPh>
    <rPh sb="2" eb="4">
      <t>カンリ</t>
    </rPh>
    <rPh sb="4" eb="5">
      <t>カ</t>
    </rPh>
    <phoneticPr fontId="1"/>
  </si>
  <si>
    <t>企業局　上下水道経営部　経営管理課</t>
    <rPh sb="0" eb="2">
      <t>キギョウ</t>
    </rPh>
    <rPh sb="2" eb="3">
      <t>キョク</t>
    </rPh>
    <rPh sb="4" eb="6">
      <t>ジョウゲ</t>
    </rPh>
    <rPh sb="6" eb="8">
      <t>スイドウ</t>
    </rPh>
    <rPh sb="8" eb="10">
      <t>ケイエイ</t>
    </rPh>
    <rPh sb="10" eb="11">
      <t>ブ</t>
    </rPh>
    <rPh sb="12" eb="14">
      <t>ケイエイ</t>
    </rPh>
    <rPh sb="14" eb="16">
      <t>カンリ</t>
    </rPh>
    <rPh sb="16" eb="17">
      <t>カ</t>
    </rPh>
    <phoneticPr fontId="1"/>
  </si>
  <si>
    <t>1610050000</t>
    <phoneticPr fontId="1"/>
  </si>
  <si>
    <t>1650050000</t>
    <phoneticPr fontId="1"/>
  </si>
  <si>
    <t>受注者は電子成果品を作成し、チェックシステムにより要領等に準拠していることを確認したうえで、電子媒体納品書（様式2-1）及び電子成果品（CD-R又はDVD-R）１部を提出すること。</t>
    <rPh sb="0" eb="3">
      <t>ジュチュウシャ</t>
    </rPh>
    <rPh sb="4" eb="6">
      <t>デンシ</t>
    </rPh>
    <rPh sb="6" eb="8">
      <t>セイカ</t>
    </rPh>
    <rPh sb="8" eb="9">
      <t>ヒン</t>
    </rPh>
    <rPh sb="10" eb="12">
      <t>サクセイ</t>
    </rPh>
    <rPh sb="25" eb="28">
      <t>ヨウリョウトウ</t>
    </rPh>
    <rPh sb="29" eb="31">
      <t>ジュンキョ</t>
    </rPh>
    <rPh sb="38" eb="40">
      <t>カクニン</t>
    </rPh>
    <rPh sb="46" eb="48">
      <t>デンシ</t>
    </rPh>
    <rPh sb="48" eb="50">
      <t>バイタイ</t>
    </rPh>
    <rPh sb="50" eb="53">
      <t>ノウヒンショ</t>
    </rPh>
    <rPh sb="54" eb="56">
      <t>ヨウシキ</t>
    </rPh>
    <rPh sb="60" eb="61">
      <t>オヨ</t>
    </rPh>
    <rPh sb="62" eb="64">
      <t>デンシ</t>
    </rPh>
    <rPh sb="64" eb="66">
      <t>セイカ</t>
    </rPh>
    <rPh sb="66" eb="67">
      <t>ヒン</t>
    </rPh>
    <rPh sb="72" eb="73">
      <t>マタ</t>
    </rPh>
    <rPh sb="81" eb="82">
      <t>ブ</t>
    </rPh>
    <rPh sb="83" eb="85">
      <t>テイシュツ</t>
    </rPh>
    <phoneticPr fontId="1"/>
  </si>
  <si>
    <t>Symantec EndPoint Protection V14</t>
    <phoneticPr fontId="1"/>
  </si>
  <si>
    <t>Microsoft Word2019又はoffice365</t>
    <rPh sb="18" eb="19">
      <t>マタ</t>
    </rPh>
    <phoneticPr fontId="1"/>
  </si>
  <si>
    <t>Microsoft Excel2019又はoffice365</t>
    <rPh sb="19" eb="20">
      <t>マタ</t>
    </rPh>
    <phoneticPr fontId="1"/>
  </si>
  <si>
    <t>Microsoft Print to PDF</t>
    <phoneticPr fontId="1"/>
  </si>
  <si>
    <t>建設部　建築事務所　営繕課</t>
    <rPh sb="4" eb="6">
      <t>ケンチク</t>
    </rPh>
    <rPh sb="6" eb="8">
      <t>ジム</t>
    </rPh>
    <rPh sb="8" eb="9">
      <t>ショ</t>
    </rPh>
    <phoneticPr fontId="1"/>
  </si>
  <si>
    <t>建設部　建築事務所　住宅政策課</t>
    <rPh sb="4" eb="6">
      <t>ケンチク</t>
    </rPh>
    <rPh sb="6" eb="8">
      <t>ジム</t>
    </rPh>
    <rPh sb="8" eb="9">
      <t>ショ</t>
    </rPh>
    <phoneticPr fontId="1"/>
  </si>
  <si>
    <t>建設部　建築事務所　市営住宅課</t>
    <rPh sb="4" eb="9">
      <t>ケンチクジムショ</t>
    </rPh>
    <rPh sb="10" eb="12">
      <t>シエイ</t>
    </rPh>
    <rPh sb="12" eb="14">
      <t>ジュウタク</t>
    </rPh>
    <phoneticPr fontId="1"/>
  </si>
  <si>
    <t>doc</t>
  </si>
  <si>
    <t>xls</t>
  </si>
  <si>
    <t>集落排水管理事務所</t>
    <phoneticPr fontId="1"/>
  </si>
  <si>
    <t>企業局　上下水道事業部　集落排水管理事務所</t>
    <rPh sb="0" eb="2">
      <t>キギョウ</t>
    </rPh>
    <rPh sb="2" eb="3">
      <t>キョク</t>
    </rPh>
    <rPh sb="4" eb="6">
      <t>ジョウゲ</t>
    </rPh>
    <rPh sb="6" eb="8">
      <t>スイドウ</t>
    </rPh>
    <rPh sb="8" eb="10">
      <t>ジギョウ</t>
    </rPh>
    <rPh sb="12" eb="14">
      <t>シュウラク</t>
    </rPh>
    <rPh sb="14" eb="16">
      <t>ハイスイ</t>
    </rPh>
    <rPh sb="16" eb="18">
      <t>カンリ</t>
    </rPh>
    <rPh sb="18" eb="20">
      <t>ジム</t>
    </rPh>
    <rPh sb="20" eb="21">
      <t>ショ</t>
    </rPh>
    <phoneticPr fontId="1"/>
  </si>
  <si>
    <t>1650250000</t>
    <phoneticPr fontId="1"/>
  </si>
  <si>
    <t>1650250002</t>
    <phoneticPr fontId="1"/>
  </si>
  <si>
    <t>市民生活部　環境事務所　新クリーンセンター建設事務所</t>
    <rPh sb="0" eb="2">
      <t>シミン</t>
    </rPh>
    <rPh sb="2" eb="4">
      <t>セイカツ</t>
    </rPh>
    <rPh sb="4" eb="5">
      <t>ブ</t>
    </rPh>
    <rPh sb="6" eb="8">
      <t>カンキョウ</t>
    </rPh>
    <rPh sb="8" eb="10">
      <t>ジム</t>
    </rPh>
    <rPh sb="10" eb="11">
      <t>ショ</t>
    </rPh>
    <rPh sb="12" eb="13">
      <t>シン</t>
    </rPh>
    <rPh sb="21" eb="23">
      <t>ケンセツ</t>
    </rPh>
    <rPh sb="23" eb="26">
      <t>ジムショ</t>
    </rPh>
    <phoneticPr fontId="1"/>
  </si>
  <si>
    <t>新クリーンセンター建設事務所</t>
    <rPh sb="0" eb="1">
      <t>シン</t>
    </rPh>
    <rPh sb="9" eb="11">
      <t>ケンセツ</t>
    </rPh>
    <rPh sb="11" eb="13">
      <t>ジム</t>
    </rPh>
    <rPh sb="13" eb="14">
      <t>ショ</t>
    </rPh>
    <phoneticPr fontId="1"/>
  </si>
  <si>
    <t>0800700000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</si>
</sst>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000000"/>
    <numFmt numFmtId="177" formatCode="00000"/>
    <numFmt numFmtId="178" formatCode="&quot;～&quot;@"/>
  </numFmts>
  <fonts count="4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theme="1"/>
      <name val="ＭＳ Ｐゴシック"/>
      <family val="3"/>
      <charset val="128"/>
      <scheme val="minor"/>
    </font>
    <font>
      <sz val="9"/>
      <color indexed="81"/>
      <name val="ＭＳ Ｐゴシック"/>
      <family val="3"/>
      <charset val="128"/>
    </font>
    <font>
      <sz val="9"/>
      <color theme="1"/>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1"/>
      <color theme="0"/>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rgb="FF0070C0"/>
      <name val="ＭＳ Ｐゴシック"/>
      <family val="3"/>
      <charset val="128"/>
      <scheme val="minor"/>
    </font>
    <font>
      <sz val="9"/>
      <color rgb="FF00B050"/>
      <name val="ＭＳ Ｐゴシック"/>
      <family val="3"/>
      <charset val="128"/>
      <scheme val="minor"/>
    </font>
    <font>
      <sz val="11"/>
      <name val="ＭＳ Ｐゴシック"/>
      <family val="3"/>
      <charset val="128"/>
      <scheme val="minor"/>
    </font>
    <font>
      <sz val="11"/>
      <name val="ＭＳ Ｐゴシック"/>
      <family val="2"/>
      <charset val="128"/>
      <scheme val="minor"/>
    </font>
    <font>
      <b/>
      <sz val="9"/>
      <color indexed="81"/>
      <name val="ＭＳ Ｐゴシック"/>
      <family val="3"/>
      <charset val="128"/>
    </font>
  </fonts>
  <fills count="28">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9" tint="0.79998168889431442"/>
        <bgColor indexed="64"/>
      </patternFill>
    </fill>
    <fill>
      <patternFill patternType="solid">
        <fgColor theme="0" tint="-0.249977111117893"/>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auto="1"/>
      </right>
      <top style="thin">
        <color indexed="64"/>
      </top>
      <bottom style="hair">
        <color indexed="64"/>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auto="1"/>
      </right>
      <top style="thin">
        <color indexed="64"/>
      </top>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double">
        <color auto="1"/>
      </top>
      <bottom style="thin">
        <color auto="1"/>
      </bottom>
      <diagonal/>
    </border>
    <border>
      <left style="hair">
        <color indexed="64"/>
      </left>
      <right/>
      <top style="thin">
        <color indexed="64"/>
      </top>
      <bottom style="hair">
        <color indexed="64"/>
      </bottom>
      <diagonal/>
    </border>
    <border>
      <left style="hair">
        <color auto="1"/>
      </left>
      <right/>
      <top style="thin">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diagonalUp="1">
      <left style="hair">
        <color auto="1"/>
      </left>
      <right style="hair">
        <color auto="1"/>
      </right>
      <top style="thin">
        <color auto="1"/>
      </top>
      <bottom style="hair">
        <color auto="1"/>
      </bottom>
      <diagonal style="hair">
        <color auto="1"/>
      </diagonal>
    </border>
    <border diagonalUp="1">
      <left style="hair">
        <color auto="1"/>
      </left>
      <right style="thin">
        <color auto="1"/>
      </right>
      <top style="thin">
        <color auto="1"/>
      </top>
      <bottom style="hair">
        <color auto="1"/>
      </bottom>
      <diagonal style="hair">
        <color auto="1"/>
      </diagonal>
    </border>
    <border diagonalUp="1">
      <left style="thin">
        <color auto="1"/>
      </left>
      <right style="hair">
        <color auto="1"/>
      </right>
      <top style="thin">
        <color auto="1"/>
      </top>
      <bottom style="thin">
        <color auto="1"/>
      </bottom>
      <diagonal style="hair">
        <color auto="1"/>
      </diagonal>
    </border>
    <border diagonalUp="1">
      <left style="thin">
        <color auto="1"/>
      </left>
      <right style="thin">
        <color auto="1"/>
      </right>
      <top style="thin">
        <color auto="1"/>
      </top>
      <bottom style="thin">
        <color auto="1"/>
      </bottom>
      <diagonal style="hair">
        <color auto="1"/>
      </diagonal>
    </border>
    <border diagonalUp="1">
      <left style="hair">
        <color auto="1"/>
      </left>
      <right style="hair">
        <color auto="1"/>
      </right>
      <top style="hair">
        <color auto="1"/>
      </top>
      <bottom style="thin">
        <color auto="1"/>
      </bottom>
      <diagonal style="hair">
        <color auto="1"/>
      </diagonal>
    </border>
    <border diagonalUp="1">
      <left style="hair">
        <color auto="1"/>
      </left>
      <right style="thin">
        <color auto="1"/>
      </right>
      <top style="hair">
        <color auto="1"/>
      </top>
      <bottom style="thin">
        <color auto="1"/>
      </bottom>
      <diagonal style="hair">
        <color auto="1"/>
      </diagonal>
    </border>
    <border diagonalUp="1">
      <left style="hair">
        <color auto="1"/>
      </left>
      <right style="thin">
        <color auto="1"/>
      </right>
      <top style="hair">
        <color auto="1"/>
      </top>
      <bottom style="hair">
        <color auto="1"/>
      </bottom>
      <diagonal style="hair">
        <color auto="1"/>
      </diagonal>
    </border>
    <border diagonalUp="1">
      <left style="hair">
        <color auto="1"/>
      </left>
      <right style="hair">
        <color auto="1"/>
      </right>
      <top style="hair">
        <color auto="1"/>
      </top>
      <bottom style="hair">
        <color auto="1"/>
      </bottom>
      <diagonal style="hair">
        <color auto="1"/>
      </diagonal>
    </border>
    <border>
      <left/>
      <right style="hair">
        <color auto="1"/>
      </right>
      <top style="thin">
        <color auto="1"/>
      </top>
      <bottom style="hair">
        <color auto="1"/>
      </bottom>
      <diagonal/>
    </border>
    <border diagonalUp="1">
      <left style="thin">
        <color auto="1"/>
      </left>
      <right style="hair">
        <color auto="1"/>
      </right>
      <top style="thin">
        <color auto="1"/>
      </top>
      <bottom style="hair">
        <color auto="1"/>
      </bottom>
      <diagonal style="hair">
        <color auto="1"/>
      </diagonal>
    </border>
    <border diagonalUp="1">
      <left style="thin">
        <color auto="1"/>
      </left>
      <right style="hair">
        <color auto="1"/>
      </right>
      <top style="hair">
        <color auto="1"/>
      </top>
      <bottom style="thin">
        <color auto="1"/>
      </bottom>
      <diagonal style="hair">
        <color auto="1"/>
      </diagonal>
    </border>
    <border diagonalUp="1">
      <left style="thin">
        <color auto="1"/>
      </left>
      <right style="hair">
        <color auto="1"/>
      </right>
      <top style="hair">
        <color indexed="64"/>
      </top>
      <bottom style="hair">
        <color indexed="64"/>
      </bottom>
      <diagonal style="hair">
        <color auto="1"/>
      </diagonal>
    </border>
  </borders>
  <cellStyleXfs count="46">
    <xf numFmtId="0" fontId="0" fillId="0" borderId="0">
      <alignment vertical="center"/>
    </xf>
    <xf numFmtId="0" fontId="2" fillId="0" borderId="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8" fillId="0" borderId="0" applyNumberFormat="0" applyFill="0" applyBorder="0" applyAlignment="0" applyProtection="0">
      <alignment vertical="center"/>
    </xf>
    <xf numFmtId="0" fontId="9" fillId="21" borderId="5" applyNumberFormat="0" applyAlignment="0" applyProtection="0">
      <alignment vertical="center"/>
    </xf>
    <xf numFmtId="0" fontId="10" fillId="22" borderId="0" applyNumberFormat="0" applyBorder="0" applyAlignment="0" applyProtection="0">
      <alignment vertical="center"/>
    </xf>
    <xf numFmtId="0" fontId="6" fillId="23" borderId="6" applyNumberFormat="0" applyFont="0" applyAlignment="0" applyProtection="0">
      <alignment vertical="center"/>
    </xf>
    <xf numFmtId="0" fontId="11" fillId="0" borderId="7" applyNumberFormat="0" applyFill="0" applyAlignment="0" applyProtection="0">
      <alignment vertical="center"/>
    </xf>
    <xf numFmtId="0" fontId="12" fillId="4" borderId="0" applyNumberFormat="0" applyBorder="0" applyAlignment="0" applyProtection="0">
      <alignment vertical="center"/>
    </xf>
    <xf numFmtId="0" fontId="13" fillId="24" borderId="8" applyNumberFormat="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24" borderId="13" applyNumberFormat="0" applyAlignment="0" applyProtection="0">
      <alignment vertical="center"/>
    </xf>
    <xf numFmtId="0" fontId="20" fillId="0" borderId="0" applyNumberFormat="0" applyFill="0" applyBorder="0" applyAlignment="0" applyProtection="0">
      <alignment vertical="center"/>
    </xf>
    <xf numFmtId="0" fontId="21" fillId="8" borderId="8" applyNumberFormat="0" applyAlignment="0" applyProtection="0">
      <alignment vertical="center"/>
    </xf>
    <xf numFmtId="0" fontId="6" fillId="0" borderId="0"/>
    <xf numFmtId="0" fontId="22" fillId="5" borderId="0" applyNumberFormat="0" applyBorder="0" applyAlignment="0" applyProtection="0">
      <alignment vertical="center"/>
    </xf>
    <xf numFmtId="6" fontId="2"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333">
    <xf numFmtId="0" fontId="0" fillId="0" borderId="0" xfId="0">
      <alignment vertical="center"/>
    </xf>
    <xf numFmtId="0" fontId="0" fillId="0" borderId="3" xfId="0" applyBorder="1">
      <alignment vertical="center"/>
    </xf>
    <xf numFmtId="0" fontId="0" fillId="0" borderId="4" xfId="0" applyBorder="1">
      <alignment vertical="center"/>
    </xf>
    <xf numFmtId="0" fontId="4" fillId="0" borderId="0" xfId="1" applyFont="1">
      <alignment vertical="center"/>
    </xf>
    <xf numFmtId="0" fontId="23" fillId="0" borderId="0" xfId="0" applyFo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2" borderId="26" xfId="0" applyFill="1" applyBorder="1">
      <alignment vertical="center"/>
    </xf>
    <xf numFmtId="0" fontId="0" fillId="2" borderId="33" xfId="0" applyFill="1" applyBorder="1">
      <alignment vertical="center"/>
    </xf>
    <xf numFmtId="0" fontId="0" fillId="2" borderId="34" xfId="0" applyFill="1" applyBorder="1">
      <alignment vertical="center"/>
    </xf>
    <xf numFmtId="0" fontId="0" fillId="2" borderId="16"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8" xfId="0" applyBorder="1" applyAlignment="1">
      <alignment horizontal="center" vertical="center"/>
    </xf>
    <xf numFmtId="0" fontId="25" fillId="2" borderId="0" xfId="0" applyFont="1" applyFill="1">
      <alignment vertical="center"/>
    </xf>
    <xf numFmtId="0" fontId="23" fillId="26" borderId="0" xfId="0" applyFont="1" applyFill="1">
      <alignment vertical="center"/>
    </xf>
    <xf numFmtId="0" fontId="0" fillId="0" borderId="0" xfId="0" applyAlignment="1">
      <alignment horizontal="center" vertical="center"/>
    </xf>
    <xf numFmtId="0" fontId="0" fillId="0" borderId="16" xfId="0" applyBorder="1">
      <alignment vertical="center"/>
    </xf>
    <xf numFmtId="0" fontId="0" fillId="0" borderId="26" xfId="0" applyBorder="1">
      <alignment vertical="center"/>
    </xf>
    <xf numFmtId="0" fontId="0" fillId="0" borderId="17" xfId="0" applyBorder="1">
      <alignment vertical="center"/>
    </xf>
    <xf numFmtId="0" fontId="0" fillId="0" borderId="18" xfId="0" applyBorder="1">
      <alignment vertical="center"/>
    </xf>
    <xf numFmtId="0" fontId="23" fillId="27" borderId="30" xfId="0" applyFont="1" applyFill="1" applyBorder="1" applyAlignment="1">
      <alignment horizontal="center" vertical="center"/>
    </xf>
    <xf numFmtId="0" fontId="23" fillId="2" borderId="30" xfId="0" applyFont="1" applyFill="1" applyBorder="1">
      <alignment vertical="center"/>
    </xf>
    <xf numFmtId="0" fontId="23" fillId="0" borderId="44" xfId="0" applyFont="1" applyBorder="1" applyAlignment="1">
      <alignment horizontal="center" vertical="center"/>
    </xf>
    <xf numFmtId="0" fontId="27" fillId="0" borderId="44" xfId="0" applyFont="1" applyBorder="1" applyAlignment="1">
      <alignment horizontal="center" vertical="center"/>
    </xf>
    <xf numFmtId="0" fontId="27" fillId="0" borderId="46"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9" fillId="0" borderId="44" xfId="0" applyFont="1" applyBorder="1" applyAlignment="1">
      <alignment horizontal="center" vertical="center" shrinkToFit="1"/>
    </xf>
    <xf numFmtId="0" fontId="28" fillId="0" borderId="45" xfId="0" applyFont="1" applyBorder="1" applyAlignment="1">
      <alignment horizontal="center" vertical="center" shrinkToFit="1"/>
    </xf>
    <xf numFmtId="0" fontId="28" fillId="0" borderId="46" xfId="0" applyFont="1" applyBorder="1" applyAlignment="1">
      <alignment horizontal="center" vertical="center" shrinkToFit="1"/>
    </xf>
    <xf numFmtId="0" fontId="28" fillId="0" borderId="44" xfId="0" applyFont="1" applyBorder="1" applyAlignment="1">
      <alignment horizontal="center" vertical="center" shrinkToFit="1"/>
    </xf>
    <xf numFmtId="0" fontId="28" fillId="27" borderId="26" xfId="0" applyFont="1" applyFill="1" applyBorder="1">
      <alignment vertical="center"/>
    </xf>
    <xf numFmtId="0" fontId="28" fillId="27" borderId="33" xfId="0" applyFont="1" applyFill="1" applyBorder="1">
      <alignment vertical="center"/>
    </xf>
    <xf numFmtId="0" fontId="28" fillId="27" borderId="30" xfId="0" applyFont="1" applyFill="1" applyBorder="1">
      <alignment vertical="center"/>
    </xf>
    <xf numFmtId="0" fontId="28" fillId="27" borderId="30" xfId="0" applyFont="1" applyFill="1" applyBorder="1" applyAlignment="1">
      <alignment horizontal="center" vertical="center"/>
    </xf>
    <xf numFmtId="0" fontId="28" fillId="27" borderId="31" xfId="0" applyFont="1" applyFill="1" applyBorder="1">
      <alignment vertical="center"/>
    </xf>
    <xf numFmtId="0" fontId="28" fillId="27" borderId="14" xfId="0" applyFont="1" applyFill="1" applyBorder="1">
      <alignment vertical="center"/>
    </xf>
    <xf numFmtId="0" fontId="28" fillId="2" borderId="26" xfId="0" applyFont="1" applyFill="1" applyBorder="1">
      <alignment vertical="center"/>
    </xf>
    <xf numFmtId="0" fontId="28" fillId="2" borderId="30" xfId="0" applyFont="1" applyFill="1" applyBorder="1">
      <alignment vertical="center"/>
    </xf>
    <xf numFmtId="0" fontId="28" fillId="2" borderId="31" xfId="0" applyFont="1" applyFill="1" applyBorder="1">
      <alignment vertical="center"/>
    </xf>
    <xf numFmtId="0" fontId="28" fillId="2" borderId="14" xfId="0" applyFont="1" applyFill="1" applyBorder="1">
      <alignment vertical="center"/>
    </xf>
    <xf numFmtId="0" fontId="28" fillId="27" borderId="32" xfId="0" applyFont="1" applyFill="1" applyBorder="1">
      <alignment vertical="center"/>
    </xf>
    <xf numFmtId="0" fontId="28" fillId="2" borderId="32" xfId="0" applyFont="1" applyFill="1" applyBorder="1">
      <alignment vertical="center"/>
    </xf>
    <xf numFmtId="0" fontId="28" fillId="27" borderId="30" xfId="0" applyFont="1" applyFill="1" applyBorder="1" applyAlignment="1">
      <alignment horizontal="left" vertical="center"/>
    </xf>
    <xf numFmtId="0" fontId="23" fillId="27" borderId="30" xfId="0" applyFont="1" applyFill="1" applyBorder="1" applyAlignment="1">
      <alignment horizontal="left" vertical="center"/>
    </xf>
    <xf numFmtId="0" fontId="0" fillId="0" borderId="0" xfId="0" applyAlignment="1">
      <alignment horizontal="right" vertical="center"/>
    </xf>
    <xf numFmtId="0" fontId="0" fillId="0" borderId="64" xfId="0" applyBorder="1" applyAlignment="1">
      <alignment horizontal="left" vertical="center"/>
    </xf>
    <xf numFmtId="0" fontId="0" fillId="0" borderId="42" xfId="0" applyBorder="1" applyAlignment="1" applyProtection="1">
      <alignment horizontal="center" vertical="center"/>
      <protection locked="0"/>
    </xf>
    <xf numFmtId="176" fontId="30" fillId="0" borderId="0" xfId="0" applyNumberFormat="1" applyFont="1" applyProtection="1">
      <alignment vertical="center"/>
      <protection hidden="1"/>
    </xf>
    <xf numFmtId="0" fontId="0" fillId="0" borderId="3" xfId="0" applyBorder="1" applyProtection="1">
      <alignment vertical="center"/>
      <protection locked="0"/>
    </xf>
    <xf numFmtId="0" fontId="5" fillId="25" borderId="0" xfId="42" applyFont="1" applyFill="1" applyAlignment="1">
      <alignment horizontal="center"/>
    </xf>
    <xf numFmtId="0" fontId="5" fillId="0" borderId="0" xfId="42" applyFont="1" applyAlignment="1">
      <alignment horizontal="center"/>
    </xf>
    <xf numFmtId="0" fontId="5" fillId="0" borderId="0" xfId="42" applyFont="1" applyAlignment="1">
      <alignment horizontal="left" wrapText="1"/>
    </xf>
    <xf numFmtId="49" fontId="4" fillId="0" borderId="0" xfId="1" applyNumberFormat="1" applyFont="1" applyAlignment="1">
      <alignment vertical="center" shrinkToFit="1"/>
    </xf>
    <xf numFmtId="49" fontId="5" fillId="0" borderId="0" xfId="42" applyNumberFormat="1" applyFont="1"/>
    <xf numFmtId="0" fontId="0" fillId="0" borderId="65" xfId="0" applyBorder="1" applyAlignment="1">
      <alignment horizontal="left" vertical="center"/>
    </xf>
    <xf numFmtId="0" fontId="0" fillId="0" borderId="24" xfId="0" applyBorder="1" applyAlignment="1" applyProtection="1">
      <alignment horizontal="center" vertical="center"/>
      <protection locked="0"/>
    </xf>
    <xf numFmtId="0" fontId="0" fillId="0" borderId="69" xfId="0" applyBorder="1" applyAlignment="1">
      <alignment horizontal="left" vertical="center"/>
    </xf>
    <xf numFmtId="0" fontId="0" fillId="0" borderId="67" xfId="0" applyBorder="1" applyAlignment="1" applyProtection="1">
      <alignment horizontal="center" vertical="center"/>
      <protection locked="0"/>
    </xf>
    <xf numFmtId="0" fontId="0" fillId="0" borderId="72" xfId="0" applyBorder="1" applyAlignment="1">
      <alignment horizontal="left" vertical="center"/>
    </xf>
    <xf numFmtId="0" fontId="0" fillId="0" borderId="20" xfId="0" applyBorder="1" applyAlignment="1" applyProtection="1">
      <alignment horizontal="center" vertical="center"/>
      <protection locked="0"/>
    </xf>
    <xf numFmtId="0" fontId="27" fillId="0" borderId="47" xfId="0" applyFont="1" applyBorder="1" applyAlignment="1">
      <alignment horizontal="center" vertical="center"/>
    </xf>
    <xf numFmtId="0" fontId="27" fillId="0" borderId="49" xfId="0" applyFont="1" applyBorder="1" applyAlignment="1">
      <alignment horizontal="center" vertical="center"/>
    </xf>
    <xf numFmtId="0" fontId="23" fillId="0" borderId="47" xfId="0" applyFont="1" applyBorder="1" applyAlignment="1">
      <alignment horizontal="center" vertical="center"/>
    </xf>
    <xf numFmtId="0" fontId="27"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59" xfId="0" applyFont="1" applyBorder="1" applyAlignment="1">
      <alignment horizontal="center" vertical="center"/>
    </xf>
    <xf numFmtId="0" fontId="27"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3"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49" xfId="0" applyFont="1" applyBorder="1" applyAlignment="1">
      <alignment horizontal="center" vertical="center"/>
    </xf>
    <xf numFmtId="0" fontId="27" fillId="0" borderId="55" xfId="0" applyFont="1" applyBorder="1" applyAlignment="1">
      <alignment horizontal="center" vertical="center"/>
    </xf>
    <xf numFmtId="0" fontId="0" fillId="0" borderId="0" xfId="0" applyAlignment="1">
      <alignment horizontal="left" vertical="top" wrapText="1"/>
    </xf>
    <xf numFmtId="0" fontId="27" fillId="0" borderId="30"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30" fillId="0" borderId="0" xfId="0" applyFont="1" applyProtection="1">
      <alignment vertical="center"/>
      <protection hidden="1"/>
    </xf>
    <xf numFmtId="0" fontId="4" fillId="0" borderId="0" xfId="1" applyFont="1" applyAlignment="1">
      <alignment vertical="center" shrinkToFit="1"/>
    </xf>
    <xf numFmtId="0" fontId="0" fillId="0" borderId="0" xfId="0" applyAlignment="1" applyProtection="1">
      <alignment horizontal="right" vertical="top"/>
      <protection hidden="1"/>
    </xf>
    <xf numFmtId="0" fontId="0" fillId="0" borderId="0" xfId="0" applyAlignment="1" applyProtection="1">
      <alignment vertical="top"/>
      <protection hidden="1"/>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26" fillId="0" borderId="0" xfId="0" applyFont="1">
      <alignment vertical="center"/>
    </xf>
    <xf numFmtId="0" fontId="36" fillId="0" borderId="0" xfId="0" applyFont="1">
      <alignment vertical="center"/>
    </xf>
    <xf numFmtId="0" fontId="36" fillId="26" borderId="0" xfId="0" applyFont="1" applyFill="1">
      <alignment vertical="center"/>
    </xf>
    <xf numFmtId="0" fontId="37" fillId="0" borderId="0" xfId="0" applyFont="1">
      <alignment vertical="center"/>
    </xf>
    <xf numFmtId="0" fontId="37" fillId="26" borderId="0" xfId="0" applyFont="1" applyFill="1">
      <alignment vertical="center"/>
    </xf>
    <xf numFmtId="0" fontId="28" fillId="2" borderId="16" xfId="0" applyFont="1" applyFill="1" applyBorder="1">
      <alignment vertical="center"/>
    </xf>
    <xf numFmtId="0" fontId="28" fillId="2" borderId="33" xfId="0" applyFont="1" applyFill="1" applyBorder="1">
      <alignment vertical="center"/>
    </xf>
    <xf numFmtId="0" fontId="28" fillId="2" borderId="32" xfId="0" applyFont="1" applyFill="1" applyBorder="1" applyAlignment="1">
      <alignment vertical="center" shrinkToFit="1"/>
    </xf>
    <xf numFmtId="0" fontId="28" fillId="2" borderId="17" xfId="0" applyFont="1" applyFill="1" applyBorder="1">
      <alignment vertical="center"/>
    </xf>
    <xf numFmtId="0" fontId="4" fillId="0" borderId="0" xfId="0" applyFont="1" applyAlignment="1">
      <alignment vertical="center" shrinkToFit="1"/>
    </xf>
    <xf numFmtId="49" fontId="4" fillId="0" borderId="0" xfId="0" applyNumberFormat="1" applyFont="1">
      <alignment vertical="center"/>
    </xf>
    <xf numFmtId="0" fontId="27" fillId="0" borderId="0" xfId="0" applyFont="1" applyAlignment="1">
      <alignment vertical="center" shrinkToFit="1"/>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15" xfId="0" applyFill="1" applyBorder="1" applyAlignment="1">
      <alignment horizontal="center" vertical="center"/>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2" borderId="39" xfId="0" applyFill="1" applyBorder="1" applyAlignment="1">
      <alignment horizontal="center" vertical="center"/>
    </xf>
    <xf numFmtId="0" fontId="0" fillId="2" borderId="38" xfId="0" applyFill="1" applyBorder="1" applyAlignment="1">
      <alignment horizontal="center" vertical="center"/>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9"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0" fillId="2" borderId="27" xfId="0" applyFill="1" applyBorder="1" applyAlignment="1">
      <alignment horizontal="center" vertical="center"/>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1" xfId="0" applyBorder="1" applyAlignment="1" applyProtection="1">
      <alignment horizontal="center" vertical="center"/>
      <protection locked="0"/>
    </xf>
    <xf numFmtId="0" fontId="0" fillId="2" borderId="29" xfId="0" applyFill="1" applyBorder="1" applyAlignment="1">
      <alignment horizontal="center" vertical="center" shrinkToFit="1"/>
    </xf>
    <xf numFmtId="0" fontId="0" fillId="2" borderId="30" xfId="0" applyFill="1" applyBorder="1" applyAlignment="1">
      <alignment horizontal="center" vertical="center" shrinkToFit="1"/>
    </xf>
    <xf numFmtId="0" fontId="0" fillId="2" borderId="31" xfId="0" applyFill="1" applyBorder="1" applyAlignment="1">
      <alignment horizontal="center" vertical="center" shrinkToFit="1"/>
    </xf>
    <xf numFmtId="0" fontId="0" fillId="0" borderId="29" xfId="0" applyBorder="1" applyAlignment="1" applyProtection="1">
      <alignment horizontal="right" vertical="center" shrinkToFit="1"/>
      <protection hidden="1"/>
    </xf>
    <xf numFmtId="0" fontId="0" fillId="0" borderId="30" xfId="0" applyBorder="1" applyAlignment="1" applyProtection="1">
      <alignment horizontal="right" vertical="center" shrinkToFit="1"/>
      <protection hidden="1"/>
    </xf>
    <xf numFmtId="177" fontId="0" fillId="0" borderId="30" xfId="0" applyNumberFormat="1" applyBorder="1" applyAlignment="1" applyProtection="1">
      <alignment horizontal="left" vertical="center"/>
      <protection locked="0"/>
    </xf>
    <xf numFmtId="177" fontId="0" fillId="0" borderId="31" xfId="0" applyNumberFormat="1" applyBorder="1" applyAlignment="1" applyProtection="1">
      <alignment horizontal="left" vertical="center"/>
      <protection locked="0"/>
    </xf>
    <xf numFmtId="0" fontId="0" fillId="0" borderId="30" xfId="0" applyBorder="1" applyAlignment="1" applyProtection="1">
      <alignment horizontal="center" vertical="center" shrinkToFit="1"/>
      <protection hidden="1"/>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2" borderId="3" xfId="0" applyFill="1" applyBorder="1" applyAlignment="1">
      <alignment horizontal="center" vertical="center"/>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178" fontId="0" fillId="0" borderId="3" xfId="0" applyNumberFormat="1" applyBorder="1" applyAlignment="1" applyProtection="1">
      <alignment horizontal="right" vertical="center"/>
      <protection locked="0"/>
    </xf>
    <xf numFmtId="0" fontId="39" fillId="2" borderId="1" xfId="45" applyFont="1" applyFill="1" applyBorder="1" applyAlignment="1" applyProtection="1">
      <alignment horizontal="center" vertical="center"/>
      <protection hidden="1"/>
    </xf>
    <xf numFmtId="0" fontId="38" fillId="2" borderId="1" xfId="0" applyFont="1" applyFill="1" applyBorder="1" applyAlignment="1" applyProtection="1">
      <alignment horizontal="center" vertical="center"/>
      <protection hidden="1"/>
    </xf>
    <xf numFmtId="0" fontId="0" fillId="2" borderId="47" xfId="0" applyFill="1" applyBorder="1" applyAlignment="1" applyProtection="1">
      <alignment horizontal="center" vertical="center"/>
      <protection hidden="1"/>
    </xf>
    <xf numFmtId="0" fontId="0" fillId="2" borderId="48" xfId="0" applyFill="1" applyBorder="1" applyAlignment="1" applyProtection="1">
      <alignment horizontal="center" vertical="center"/>
      <protection hidden="1"/>
    </xf>
    <xf numFmtId="0" fontId="0" fillId="2" borderId="48" xfId="0" applyFill="1" applyBorder="1" applyAlignment="1">
      <alignment horizontal="center" vertical="center"/>
    </xf>
    <xf numFmtId="0" fontId="0" fillId="0" borderId="29"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3" xfId="0" applyBorder="1" applyAlignment="1" applyProtection="1">
      <alignment vertical="center" shrinkToFit="1"/>
      <protection locked="0"/>
    </xf>
    <xf numFmtId="0" fontId="0" fillId="2" borderId="45" xfId="0" applyFill="1" applyBorder="1" applyAlignment="1">
      <alignment horizontal="center" vertical="center"/>
    </xf>
    <xf numFmtId="0" fontId="0" fillId="2" borderId="62" xfId="0" applyFill="1" applyBorder="1" applyAlignment="1">
      <alignment horizontal="center" vertical="center"/>
    </xf>
    <xf numFmtId="0" fontId="0" fillId="0" borderId="4" xfId="0" applyBorder="1" applyAlignment="1">
      <alignment horizontal="center" vertical="center"/>
    </xf>
    <xf numFmtId="0" fontId="0" fillId="2" borderId="47" xfId="0" applyFill="1" applyBorder="1" applyAlignment="1">
      <alignment horizontal="center" vertical="center"/>
    </xf>
    <xf numFmtId="0" fontId="39" fillId="2" borderId="48" xfId="45" applyFont="1" applyFill="1" applyBorder="1" applyAlignment="1" applyProtection="1">
      <alignment horizontal="center" vertical="center"/>
      <protection hidden="1"/>
    </xf>
    <xf numFmtId="0" fontId="38" fillId="2" borderId="48" xfId="0" applyFont="1" applyFill="1" applyBorder="1" applyAlignment="1" applyProtection="1">
      <alignment horizontal="center" vertical="center"/>
      <protection hidden="1"/>
    </xf>
    <xf numFmtId="0" fontId="38" fillId="2" borderId="49" xfId="0" applyFont="1" applyFill="1" applyBorder="1" applyAlignment="1" applyProtection="1">
      <alignment horizontal="center" vertical="center"/>
      <protection hidden="1"/>
    </xf>
    <xf numFmtId="0" fontId="0" fillId="0" borderId="19" xfId="0" applyBorder="1" applyAlignment="1" applyProtection="1">
      <alignment vertical="center" shrinkToFit="1"/>
      <protection hidden="1"/>
    </xf>
    <xf numFmtId="0" fontId="0" fillId="0" borderId="20" xfId="0" applyBorder="1" applyAlignment="1" applyProtection="1">
      <alignment vertical="center" shrinkToFit="1"/>
      <protection hidden="1"/>
    </xf>
    <xf numFmtId="0" fontId="0" fillId="0" borderId="71" xfId="0" applyBorder="1" applyAlignment="1" applyProtection="1">
      <alignment vertical="center" shrinkToFit="1"/>
      <protection hidden="1"/>
    </xf>
    <xf numFmtId="177" fontId="0" fillId="0" borderId="54" xfId="0" applyNumberFormat="1" applyBorder="1" applyAlignment="1" applyProtection="1">
      <alignment horizontal="center" vertical="center"/>
      <protection locked="0"/>
    </xf>
    <xf numFmtId="177" fontId="0" fillId="0" borderId="55" xfId="0" applyNumberFormat="1" applyBorder="1" applyAlignment="1" applyProtection="1">
      <alignment horizontal="center" vertical="center"/>
      <protection locked="0"/>
    </xf>
    <xf numFmtId="0" fontId="0" fillId="2" borderId="28" xfId="0" applyFill="1" applyBorder="1" applyAlignment="1">
      <alignment horizontal="center" vertical="center"/>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2" borderId="49" xfId="0" applyFill="1" applyBorder="1" applyAlignment="1">
      <alignment horizontal="center" vertical="center"/>
    </xf>
    <xf numFmtId="0" fontId="0" fillId="0" borderId="53"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72" xfId="0" applyBorder="1" applyAlignment="1">
      <alignment horizontal="center" vertical="center"/>
    </xf>
    <xf numFmtId="0" fontId="0" fillId="0" borderId="20" xfId="0" applyBorder="1" applyAlignment="1">
      <alignment horizontal="center" vertical="center"/>
    </xf>
    <xf numFmtId="0" fontId="0" fillId="0" borderId="20" xfId="0" applyBorder="1" applyAlignment="1" applyProtection="1">
      <alignment vertical="center" shrinkToFit="1"/>
      <protection locked="0"/>
    </xf>
    <xf numFmtId="0" fontId="0" fillId="0" borderId="71" xfId="0" applyBorder="1" applyAlignment="1" applyProtection="1">
      <alignment vertical="center" shrinkToFi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2" borderId="65" xfId="0" applyFill="1" applyBorder="1" applyAlignment="1" applyProtection="1">
      <alignment horizontal="center" vertical="center"/>
      <protection hidden="1"/>
    </xf>
    <xf numFmtId="0" fontId="0" fillId="2" borderId="24" xfId="0" applyFill="1" applyBorder="1" applyAlignment="1" applyProtection="1">
      <alignment horizontal="center" vertical="center"/>
      <protection hidden="1"/>
    </xf>
    <xf numFmtId="0" fontId="0" fillId="2" borderId="83" xfId="0" applyFill="1" applyBorder="1" applyAlignment="1" applyProtection="1">
      <alignment horizontal="center" vertical="center"/>
      <protection hidden="1"/>
    </xf>
    <xf numFmtId="49" fontId="0" fillId="0" borderId="53" xfId="0" applyNumberFormat="1" applyBorder="1" applyAlignment="1" applyProtection="1">
      <alignment horizontal="center" vertical="center"/>
      <protection locked="0"/>
    </xf>
    <xf numFmtId="0" fontId="0" fillId="0" borderId="15" xfId="0" applyBorder="1" applyAlignment="1" applyProtection="1">
      <alignment horizontal="left" vertical="center"/>
      <protection hidden="1"/>
    </xf>
    <xf numFmtId="0" fontId="0" fillId="0" borderId="23" xfId="0" applyBorder="1" applyAlignment="1" applyProtection="1">
      <alignment horizontal="left" vertical="center"/>
      <protection hidden="1"/>
    </xf>
    <xf numFmtId="0" fontId="0" fillId="0" borderId="24" xfId="0" applyBorder="1" applyProtection="1">
      <alignment vertical="center"/>
      <protection hidden="1"/>
    </xf>
    <xf numFmtId="0" fontId="0" fillId="0" borderId="25" xfId="0" applyBorder="1" applyProtection="1">
      <alignment vertical="center"/>
      <protection hidden="1"/>
    </xf>
    <xf numFmtId="0" fontId="0" fillId="0" borderId="22" xfId="0" applyBorder="1" applyAlignment="1" applyProtection="1">
      <alignment horizontal="left" vertical="center"/>
      <protection hidden="1"/>
    </xf>
    <xf numFmtId="0" fontId="0" fillId="0" borderId="67" xfId="0" applyBorder="1" applyAlignment="1" applyProtection="1">
      <alignment horizontal="left" vertical="center"/>
      <protection hidden="1"/>
    </xf>
    <xf numFmtId="0" fontId="0" fillId="0" borderId="68" xfId="0" applyBorder="1" applyAlignment="1" applyProtection="1">
      <alignment horizontal="left" vertical="center"/>
      <protection hidden="1"/>
    </xf>
    <xf numFmtId="0" fontId="0" fillId="0" borderId="67" xfId="0" applyBorder="1" applyProtection="1">
      <alignment vertical="center"/>
      <protection hidden="1"/>
    </xf>
    <xf numFmtId="0" fontId="0" fillId="0" borderId="70" xfId="0" applyBorder="1" applyProtection="1">
      <alignment vertical="center"/>
      <protection hidden="1"/>
    </xf>
    <xf numFmtId="0" fontId="0" fillId="2" borderId="26" xfId="0" applyFill="1" applyBorder="1" applyAlignment="1">
      <alignment horizontal="center" vertical="center"/>
    </xf>
    <xf numFmtId="0" fontId="0" fillId="2" borderId="66"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lignment vertical="center"/>
    </xf>
    <xf numFmtId="0" fontId="0" fillId="0" borderId="43" xfId="0" applyBorder="1">
      <alignment vertical="center"/>
    </xf>
    <xf numFmtId="0" fontId="0" fillId="0" borderId="30" xfId="0" applyBorder="1" applyAlignment="1">
      <alignment vertical="center" shrinkToFi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30" xfId="0" applyBorder="1" applyProtection="1">
      <alignment vertical="center"/>
      <protection locked="0"/>
    </xf>
    <xf numFmtId="0" fontId="0" fillId="0" borderId="31" xfId="0" applyBorder="1" applyProtection="1">
      <alignment vertical="center"/>
      <protection locked="0"/>
    </xf>
    <xf numFmtId="0" fontId="0" fillId="0" borderId="35" xfId="0" applyBorder="1" applyAlignment="1" applyProtection="1">
      <alignment horizontal="center" vertical="center"/>
      <protection hidden="1"/>
    </xf>
    <xf numFmtId="0" fontId="0" fillId="0" borderId="31" xfId="0" applyBorder="1" applyAlignment="1">
      <alignment vertical="center" shrinkToFit="1"/>
    </xf>
    <xf numFmtId="0" fontId="0" fillId="0" borderId="19" xfId="0" applyBorder="1" applyAlignment="1" applyProtection="1">
      <alignment horizontal="left" vertical="center"/>
      <protection hidden="1"/>
    </xf>
    <xf numFmtId="0" fontId="0" fillId="0" borderId="20" xfId="0" applyBorder="1" applyAlignment="1" applyProtection="1">
      <alignment horizontal="left" vertical="center"/>
      <protection hidden="1"/>
    </xf>
    <xf numFmtId="0" fontId="0" fillId="0" borderId="71" xfId="0" applyBorder="1" applyAlignment="1" applyProtection="1">
      <alignment horizontal="left" vertical="center"/>
      <protection hidden="1"/>
    </xf>
    <xf numFmtId="0" fontId="0" fillId="0" borderId="20" xfId="0" applyBorder="1" applyProtection="1">
      <alignment vertical="center"/>
      <protection hidden="1"/>
    </xf>
    <xf numFmtId="0" fontId="0" fillId="0" borderId="21" xfId="0" applyBorder="1" applyProtection="1">
      <alignment vertical="center"/>
      <protection hidden="1"/>
    </xf>
    <xf numFmtId="0" fontId="0" fillId="0" borderId="1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26"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28" fillId="0" borderId="29" xfId="0" applyFont="1" applyBorder="1" applyAlignment="1">
      <alignment vertical="center" shrinkToFit="1"/>
    </xf>
    <xf numFmtId="0" fontId="28" fillId="0" borderId="30" xfId="0" applyFont="1" applyBorder="1" applyAlignment="1">
      <alignment vertical="center" shrinkToFit="1"/>
    </xf>
    <xf numFmtId="0" fontId="28" fillId="0" borderId="31" xfId="0" applyFont="1" applyBorder="1" applyAlignment="1">
      <alignment vertical="center" shrinkToFit="1"/>
    </xf>
    <xf numFmtId="0" fontId="23" fillId="0" borderId="22" xfId="0" applyFont="1" applyBorder="1" applyAlignment="1">
      <alignment vertical="center" shrinkToFit="1"/>
    </xf>
    <xf numFmtId="0" fontId="23" fillId="0" borderId="67" xfId="0" applyFont="1" applyBorder="1" applyAlignment="1">
      <alignment vertical="center" shrinkToFit="1"/>
    </xf>
    <xf numFmtId="0" fontId="23" fillId="0" borderId="70" xfId="0" applyFont="1" applyBorder="1" applyAlignment="1">
      <alignment vertical="center" shrinkToFit="1"/>
    </xf>
    <xf numFmtId="0" fontId="28" fillId="0" borderId="22" xfId="0" applyFont="1" applyBorder="1" applyAlignment="1">
      <alignment vertical="center" shrinkToFit="1"/>
    </xf>
    <xf numFmtId="0" fontId="28" fillId="0" borderId="67" xfId="0" applyFont="1" applyBorder="1" applyAlignment="1">
      <alignment vertical="center" shrinkToFit="1"/>
    </xf>
    <xf numFmtId="0" fontId="28" fillId="0" borderId="70" xfId="0" applyFont="1" applyBorder="1" applyAlignment="1">
      <alignment vertical="center" shrinkToFit="1"/>
    </xf>
    <xf numFmtId="0" fontId="23" fillId="0" borderId="22" xfId="0" applyFont="1" applyBorder="1">
      <alignment vertical="center"/>
    </xf>
    <xf numFmtId="0" fontId="23" fillId="0" borderId="67" xfId="0" applyFont="1" applyBorder="1">
      <alignment vertical="center"/>
    </xf>
    <xf numFmtId="0" fontId="23" fillId="0" borderId="70" xfId="0" applyFont="1" applyBorder="1">
      <alignment vertical="center"/>
    </xf>
    <xf numFmtId="0" fontId="23" fillId="0" borderId="29" xfId="0" applyFont="1" applyBorder="1" applyAlignment="1">
      <alignment vertical="center" shrinkToFit="1"/>
    </xf>
    <xf numFmtId="0" fontId="23" fillId="0" borderId="30" xfId="0" applyFont="1" applyBorder="1" applyAlignment="1">
      <alignment vertical="center" shrinkToFit="1"/>
    </xf>
    <xf numFmtId="0" fontId="23" fillId="0" borderId="31" xfId="0" applyFont="1" applyBorder="1" applyAlignment="1">
      <alignment vertical="center" shrinkToFit="1"/>
    </xf>
    <xf numFmtId="0" fontId="28" fillId="0" borderId="19" xfId="0" applyFont="1" applyBorder="1" applyAlignment="1">
      <alignment vertical="center" wrapText="1"/>
    </xf>
    <xf numFmtId="0" fontId="28" fillId="0" borderId="20" xfId="0" applyFont="1" applyBorder="1" applyAlignment="1">
      <alignment vertical="center" wrapText="1"/>
    </xf>
    <xf numFmtId="0" fontId="28" fillId="0" borderId="21" xfId="0" applyFont="1" applyBorder="1" applyAlignment="1">
      <alignment vertical="center" wrapText="1"/>
    </xf>
    <xf numFmtId="0" fontId="23" fillId="0" borderId="19" xfId="0" applyFont="1" applyBorder="1">
      <alignment vertical="center"/>
    </xf>
    <xf numFmtId="0" fontId="23" fillId="0" borderId="20" xfId="0" applyFont="1" applyBorder="1">
      <alignment vertical="center"/>
    </xf>
    <xf numFmtId="0" fontId="23" fillId="0" borderId="21" xfId="0" applyFont="1" applyBorder="1">
      <alignment vertical="center"/>
    </xf>
    <xf numFmtId="0" fontId="28" fillId="0" borderId="19" xfId="0" applyFont="1" applyBorder="1" applyAlignment="1">
      <alignment vertical="center" shrinkToFit="1"/>
    </xf>
    <xf numFmtId="0" fontId="28" fillId="0" borderId="20" xfId="0" applyFont="1" applyBorder="1" applyAlignment="1">
      <alignment vertical="center" shrinkToFit="1"/>
    </xf>
    <xf numFmtId="0" fontId="28" fillId="0" borderId="21" xfId="0" applyFont="1" applyBorder="1" applyAlignment="1">
      <alignment vertical="center" shrinkToFit="1"/>
    </xf>
    <xf numFmtId="0" fontId="28" fillId="0" borderId="29" xfId="0" applyFont="1" applyBorder="1" applyAlignment="1">
      <alignment vertical="center" wrapText="1"/>
    </xf>
    <xf numFmtId="0" fontId="28" fillId="0" borderId="30" xfId="0" applyFont="1" applyBorder="1" applyAlignment="1">
      <alignment vertical="center" wrapText="1"/>
    </xf>
    <xf numFmtId="0" fontId="28" fillId="0" borderId="31" xfId="0" applyFont="1" applyBorder="1" applyAlignment="1">
      <alignment vertical="center" wrapText="1"/>
    </xf>
    <xf numFmtId="0" fontId="23" fillId="0" borderId="26" xfId="0" applyFont="1" applyBorder="1">
      <alignment vertical="center"/>
    </xf>
    <xf numFmtId="0" fontId="23" fillId="0" borderId="33" xfId="0" applyFont="1" applyBorder="1">
      <alignment vertical="center"/>
    </xf>
    <xf numFmtId="0" fontId="23" fillId="0" borderId="34" xfId="0" applyFont="1" applyBorder="1">
      <alignment vertical="center"/>
    </xf>
    <xf numFmtId="0" fontId="23" fillId="0" borderId="19" xfId="0" applyFont="1" applyBorder="1" applyAlignment="1">
      <alignment vertical="center" shrinkToFit="1"/>
    </xf>
    <xf numFmtId="0" fontId="23" fillId="0" borderId="20" xfId="0" applyFont="1" applyBorder="1" applyAlignment="1">
      <alignment vertical="center" shrinkToFit="1"/>
    </xf>
    <xf numFmtId="0" fontId="23" fillId="0" borderId="21" xfId="0" applyFont="1" applyBorder="1" applyAlignment="1">
      <alignment vertical="center" shrinkToFit="1"/>
    </xf>
    <xf numFmtId="0" fontId="28" fillId="0" borderId="22" xfId="0" applyFont="1" applyBorder="1" applyAlignment="1">
      <alignment vertical="center" wrapText="1"/>
    </xf>
    <xf numFmtId="0" fontId="28" fillId="0" borderId="67" xfId="0" applyFont="1" applyBorder="1" applyAlignment="1">
      <alignment vertical="center" wrapText="1"/>
    </xf>
    <xf numFmtId="0" fontId="28" fillId="0" borderId="70" xfId="0" applyFont="1" applyBorder="1" applyAlignment="1">
      <alignment vertical="center" wrapText="1"/>
    </xf>
    <xf numFmtId="0" fontId="29" fillId="0" borderId="29" xfId="0" applyFont="1" applyBorder="1">
      <alignment vertical="center"/>
    </xf>
    <xf numFmtId="0" fontId="28" fillId="0" borderId="30" xfId="0" applyFont="1" applyBorder="1">
      <alignment vertical="center"/>
    </xf>
    <xf numFmtId="0" fontId="28" fillId="0" borderId="31" xfId="0" applyFont="1" applyBorder="1">
      <alignment vertical="center"/>
    </xf>
    <xf numFmtId="0" fontId="23" fillId="0" borderId="29" xfId="0" applyFont="1" applyBorder="1">
      <alignment vertical="center"/>
    </xf>
    <xf numFmtId="0" fontId="23" fillId="0" borderId="30" xfId="0" applyFont="1" applyBorder="1">
      <alignment vertical="center"/>
    </xf>
    <xf numFmtId="0" fontId="23" fillId="0" borderId="31" xfId="0" applyFont="1" applyBorder="1">
      <alignment vertical="center"/>
    </xf>
    <xf numFmtId="0" fontId="28" fillId="0" borderId="29" xfId="0" applyFont="1" applyBorder="1">
      <alignment vertical="center"/>
    </xf>
    <xf numFmtId="0" fontId="28" fillId="0" borderId="23" xfId="0" applyFont="1" applyBorder="1" applyAlignment="1">
      <alignment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23" fillId="0" borderId="23" xfId="0" applyFont="1" applyBorder="1">
      <alignment vertical="center"/>
    </xf>
    <xf numFmtId="0" fontId="23" fillId="0" borderId="24" xfId="0" applyFont="1" applyBorder="1">
      <alignment vertical="center"/>
    </xf>
    <xf numFmtId="0" fontId="23" fillId="0" borderId="25" xfId="0" applyFont="1" applyBorder="1">
      <alignment vertical="center"/>
    </xf>
    <xf numFmtId="0" fontId="28" fillId="0" borderId="23" xfId="0" applyFont="1" applyBorder="1" applyAlignment="1">
      <alignment vertical="center" shrinkToFit="1"/>
    </xf>
    <xf numFmtId="0" fontId="28" fillId="0" borderId="24" xfId="0" applyFont="1" applyBorder="1" applyAlignment="1">
      <alignment vertical="center" shrinkToFit="1"/>
    </xf>
    <xf numFmtId="0" fontId="28" fillId="0" borderId="25" xfId="0" applyFont="1" applyBorder="1" applyAlignment="1">
      <alignment vertical="center" shrinkToFit="1"/>
    </xf>
    <xf numFmtId="0" fontId="0" fillId="0" borderId="28" xfId="0" applyBorder="1" applyAlignment="1">
      <alignment horizontal="center" vertical="center"/>
    </xf>
    <xf numFmtId="0" fontId="23" fillId="0" borderId="23" xfId="0" applyFont="1" applyBorder="1" applyAlignment="1">
      <alignment vertical="center" shrinkToFit="1"/>
    </xf>
    <xf numFmtId="0" fontId="23" fillId="0" borderId="24" xfId="0" applyFont="1" applyBorder="1" applyAlignment="1">
      <alignment vertical="center" shrinkToFit="1"/>
    </xf>
    <xf numFmtId="0" fontId="23" fillId="0" borderId="25" xfId="0" applyFont="1" applyBorder="1" applyAlignment="1">
      <alignment vertical="center" shrinkToFit="1"/>
    </xf>
    <xf numFmtId="0" fontId="28" fillId="0" borderId="26" xfId="0" applyFont="1" applyBorder="1" applyAlignment="1">
      <alignment vertical="center" wrapText="1"/>
    </xf>
    <xf numFmtId="0" fontId="28" fillId="0" borderId="33" xfId="0" applyFont="1" applyBorder="1" applyAlignment="1">
      <alignment vertical="center" wrapText="1"/>
    </xf>
    <xf numFmtId="0" fontId="28" fillId="0" borderId="34" xfId="0" applyFont="1" applyBorder="1" applyAlignment="1">
      <alignment vertical="center" wrapText="1"/>
    </xf>
    <xf numFmtId="0" fontId="32" fillId="0" borderId="26" xfId="0" applyFont="1" applyBorder="1" applyAlignment="1">
      <alignment vertical="top" wrapText="1"/>
    </xf>
    <xf numFmtId="0" fontId="33" fillId="0" borderId="33" xfId="0" applyFont="1" applyBorder="1" applyAlignment="1">
      <alignment vertical="top" wrapText="1"/>
    </xf>
    <xf numFmtId="0" fontId="33" fillId="0" borderId="34" xfId="0" applyFont="1" applyBorder="1" applyAlignment="1">
      <alignment vertical="top" wrapText="1"/>
    </xf>
    <xf numFmtId="0" fontId="33" fillId="0" borderId="16" xfId="0" applyFont="1" applyBorder="1" applyAlignment="1">
      <alignment vertical="top" wrapText="1"/>
    </xf>
    <xf numFmtId="0" fontId="33" fillId="0" borderId="35" xfId="0" applyFont="1" applyBorder="1" applyAlignment="1">
      <alignment vertical="top" wrapText="1"/>
    </xf>
    <xf numFmtId="0" fontId="33" fillId="0" borderId="36" xfId="0" applyFont="1" applyBorder="1" applyAlignment="1">
      <alignment vertical="top" wrapText="1"/>
    </xf>
    <xf numFmtId="0" fontId="0" fillId="2" borderId="16"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28" xfId="0" applyBorder="1" applyAlignment="1">
      <alignment vertical="center" shrinkToFit="1"/>
    </xf>
    <xf numFmtId="0" fontId="0" fillId="0" borderId="78" xfId="0" applyBorder="1" applyAlignment="1">
      <alignment vertical="center" shrinkToFit="1"/>
    </xf>
    <xf numFmtId="0" fontId="0" fillId="0" borderId="27" xfId="0" applyBorder="1" applyAlignment="1">
      <alignment horizontal="left" vertical="top" wrapText="1"/>
    </xf>
    <xf numFmtId="0" fontId="0" fillId="0" borderId="32" xfId="0" applyBorder="1" applyAlignment="1">
      <alignment horizontal="left" vertical="top" wrapText="1"/>
    </xf>
    <xf numFmtId="0" fontId="0" fillId="0" borderId="27" xfId="0" applyBorder="1" applyAlignment="1">
      <alignment horizontal="center" vertical="center"/>
    </xf>
    <xf numFmtId="0" fontId="0" fillId="0" borderId="32" xfId="0" applyBorder="1" applyAlignment="1">
      <alignment horizontal="center" vertical="center"/>
    </xf>
    <xf numFmtId="0" fontId="0" fillId="2" borderId="32" xfId="0" applyFill="1" applyBorder="1" applyAlignment="1">
      <alignment horizontal="center" vertical="center"/>
    </xf>
    <xf numFmtId="0" fontId="0" fillId="0" borderId="37" xfId="0" applyBorder="1" applyAlignment="1">
      <alignment horizontal="center" vertical="center"/>
    </xf>
    <xf numFmtId="0" fontId="0" fillId="0" borderId="26"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2" borderId="17" xfId="0" applyFill="1" applyBorder="1" applyAlignment="1">
      <alignment horizontal="center" vertical="center"/>
    </xf>
    <xf numFmtId="0" fontId="0" fillId="2" borderId="0" xfId="0" applyFill="1" applyAlignment="1">
      <alignment horizontal="center" vertical="center"/>
    </xf>
    <xf numFmtId="0" fontId="0" fillId="2" borderId="18"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lignment vertical="center"/>
    </xf>
    <xf numFmtId="0" fontId="34" fillId="0" borderId="27" xfId="0" applyFont="1" applyBorder="1" applyAlignment="1">
      <alignment vertical="top" wrapText="1"/>
    </xf>
    <xf numFmtId="0" fontId="35" fillId="0" borderId="32" xfId="0" applyFont="1" applyBorder="1" applyAlignment="1">
      <alignment vertical="top" wrapText="1"/>
    </xf>
    <xf numFmtId="0" fontId="0" fillId="0" borderId="28" xfId="0" applyBorder="1" applyAlignment="1">
      <alignment horizontal="left" vertical="top" wrapText="1"/>
    </xf>
    <xf numFmtId="0" fontId="23" fillId="2" borderId="0" xfId="0" applyFont="1" applyFill="1" applyAlignment="1">
      <alignment horizontal="center" vertical="center"/>
    </xf>
  </cellXfs>
  <cellStyles count="46">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5"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通貨 2" xfId="44" xr:uid="{00000000-0005-0000-0000-000028000000}"/>
    <cellStyle name="入力 2" xfId="41" xr:uid="{00000000-0005-0000-0000-000029000000}"/>
    <cellStyle name="標準" xfId="0" builtinId="0"/>
    <cellStyle name="標準 2" xfId="1" xr:uid="{00000000-0005-0000-0000-00002B000000}"/>
    <cellStyle name="標準_参考資料" xfId="42" xr:uid="{00000000-0005-0000-0000-00002C000000}"/>
    <cellStyle name="良い 2" xfId="43" xr:uid="{00000000-0005-0000-0000-00002D000000}"/>
  </cellStyles>
  <dxfs count="22">
    <dxf>
      <font>
        <color theme="0"/>
      </font>
    </dxf>
    <dxf>
      <fill>
        <patternFill>
          <bgColor theme="5" tint="0.59996337778862885"/>
        </patternFill>
      </fill>
    </dxf>
    <dxf>
      <font>
        <color theme="0"/>
      </font>
    </dxf>
    <dxf>
      <fill>
        <patternFill>
          <bgColor theme="4" tint="0.79998168889431442"/>
        </patternFill>
      </fill>
    </dxf>
    <dxf>
      <font>
        <color theme="0"/>
      </font>
    </dxf>
    <dxf>
      <fill>
        <patternFill>
          <bgColor theme="4" tint="0.79998168889431442"/>
        </patternFill>
      </fill>
    </dxf>
    <dxf>
      <font>
        <color theme="0"/>
      </font>
    </dxf>
    <dxf>
      <font>
        <color theme="0"/>
      </font>
    </dxf>
    <dxf>
      <fill>
        <patternFill>
          <bgColor theme="4" tint="0.79998168889431442"/>
        </patternFill>
      </fill>
    </dxf>
    <dxf>
      <font>
        <color theme="0"/>
      </font>
    </dxf>
    <dxf>
      <font>
        <color theme="0"/>
      </font>
    </dxf>
    <dxf>
      <font>
        <color theme="0"/>
      </font>
    </dxf>
    <dxf>
      <fill>
        <patternFill>
          <bgColor theme="5" tint="0.59996337778862885"/>
        </patternFill>
      </fill>
    </dxf>
    <dxf>
      <fill>
        <patternFill>
          <bgColor theme="5" tint="0.59996337778862885"/>
        </patternFill>
      </fill>
    </dxf>
    <dxf>
      <fill>
        <patternFill>
          <bgColor theme="4" tint="0.79998168889431442"/>
        </patternFill>
      </fill>
    </dxf>
    <dxf>
      <fill>
        <patternFill>
          <bgColor theme="5"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font>
        <color theme="0"/>
      </font>
    </dxf>
    <dxf>
      <fill>
        <patternFill>
          <bgColor theme="0" tint="-0.14996795556505021"/>
        </patternFill>
      </fill>
    </dxf>
    <dxf>
      <font>
        <color theme="0" tint="-0.1499679555650502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4"/>
  <sheetViews>
    <sheetView zoomScaleNormal="100" workbookViewId="0">
      <selection activeCell="AE11" sqref="AE11"/>
    </sheetView>
  </sheetViews>
  <sheetFormatPr defaultRowHeight="13.5" x14ac:dyDescent="0.15"/>
  <cols>
    <col min="1" max="2" width="2.125" customWidth="1"/>
    <col min="3" max="30" width="3.625" customWidth="1"/>
    <col min="31" max="34" width="11" bestFit="1" customWidth="1"/>
  </cols>
  <sheetData>
    <row r="1" spans="1:26" ht="24.95" customHeight="1" x14ac:dyDescent="0.15">
      <c r="A1" s="101" t="str">
        <f>IF(P2="選択してください","",IF(P2="官庁営繕","様式１－４","様式１－２"))</f>
        <v/>
      </c>
      <c r="Z1" s="100" t="str">
        <f>IF(P2="選択してください","",IF(P2="官庁営繕","着手前チェックシート（建築設計用）","着手前チェックシート（業務委託用）"))</f>
        <v/>
      </c>
    </row>
    <row r="2" spans="1:26" ht="20.100000000000001" customHeight="1" x14ac:dyDescent="0.15">
      <c r="M2" s="180" t="s">
        <v>44</v>
      </c>
      <c r="N2" s="180"/>
      <c r="O2" s="180"/>
      <c r="P2" s="181" t="s">
        <v>167</v>
      </c>
      <c r="Q2" s="181"/>
      <c r="R2" s="181"/>
      <c r="S2" s="181"/>
      <c r="T2" s="182"/>
      <c r="U2" s="180" t="s">
        <v>46</v>
      </c>
      <c r="V2" s="180"/>
      <c r="W2" s="183" t="s">
        <v>168</v>
      </c>
      <c r="X2" s="184"/>
      <c r="Y2" s="185"/>
    </row>
    <row r="3" spans="1:26" ht="9.9499999999999993" customHeight="1" x14ac:dyDescent="0.15">
      <c r="Z3" s="57"/>
    </row>
    <row r="4" spans="1:26" ht="20.100000000000001" customHeight="1" x14ac:dyDescent="0.15">
      <c r="A4" t="s">
        <v>42</v>
      </c>
      <c r="F4" s="98">
        <f>IF(P2="官庁営繕",ISBLANK(T4)+ISBLANK(V4)+ISBLANK(X4)+ISBLANK(K7)+ISBLANK(P7)+ISBLANK(K8)+ISBLANK(K11)+ISBLANK(K13)+ISBLANK(X13)+ISBLANK(F14)+ISBLANK(H15)+ISBLANK(H16)+ISBLANK(J16)+ISBLANK(L16)+ISBLANK(P16)+ISBLANK(R16)+ISBLANK(T16)+ISBLANK(F18)+ISBLANK(P18)+ISBLANK(V22),ISBLANK(T4)+ISBLANK(V4)+ISBLANK(X4)+ISBLANK(K7)+ISBLANK(P7)+ISBLANK(K8)+ISBLANK(K11)+ISBLANK(K13)+ISBLANK(X13)+ISBLANK(F14)+ISBLANK(H15)+ISBLANK(H16)+ISBLANK(J16)+ISBLANK(L16)+ISBLANK(P16)+ISBLANK(R16)+ISBLANK(T16)+ISBLANK(F18)+ISBLANK(K18)+ISBLANK(P18)+ISBLANK(U18)+ISBLANK(V22))</f>
        <v>22</v>
      </c>
      <c r="H4" s="222" t="str">
        <f>IF(F4=0,"","入力必須項目")</f>
        <v>入力必須項目</v>
      </c>
      <c r="I4" s="222"/>
      <c r="J4" s="222"/>
      <c r="K4" s="222"/>
      <c r="P4" s="120" t="s">
        <v>4</v>
      </c>
      <c r="Q4" s="121"/>
      <c r="R4" s="133" t="s">
        <v>337</v>
      </c>
      <c r="S4" s="134"/>
      <c r="T4" s="61"/>
      <c r="U4" s="1" t="s">
        <v>13</v>
      </c>
      <c r="V4" s="61"/>
      <c r="W4" s="1" t="s">
        <v>14</v>
      </c>
      <c r="X4" s="61"/>
      <c r="Y4" s="2" t="s">
        <v>15</v>
      </c>
    </row>
    <row r="5" spans="1:26" ht="20.100000000000001" customHeight="1" x14ac:dyDescent="0.15">
      <c r="C5" s="122" t="s">
        <v>5</v>
      </c>
      <c r="D5" s="122"/>
      <c r="E5" s="122"/>
      <c r="F5" s="123" t="s">
        <v>2</v>
      </c>
      <c r="G5" s="123"/>
      <c r="H5" s="123"/>
      <c r="I5" s="123"/>
      <c r="J5" s="123"/>
      <c r="K5" s="124" t="s">
        <v>167</v>
      </c>
      <c r="L5" s="125"/>
      <c r="M5" s="125"/>
      <c r="N5" s="125"/>
      <c r="O5" s="126"/>
      <c r="P5" s="125" t="str">
        <f>K5</f>
        <v>選択してください</v>
      </c>
      <c r="Q5" s="125"/>
      <c r="R5" s="125"/>
      <c r="S5" s="125"/>
      <c r="T5" s="125"/>
      <c r="U5" s="125"/>
      <c r="V5" s="125"/>
      <c r="W5" s="125"/>
      <c r="X5" s="125"/>
      <c r="Y5" s="127"/>
    </row>
    <row r="6" spans="1:26" ht="20.100000000000001" customHeight="1" x14ac:dyDescent="0.15">
      <c r="C6" s="122"/>
      <c r="D6" s="122"/>
      <c r="E6" s="122"/>
      <c r="F6" s="128" t="s">
        <v>40</v>
      </c>
      <c r="G6" s="128"/>
      <c r="H6" s="128"/>
      <c r="I6" s="128"/>
      <c r="J6" s="128"/>
      <c r="K6" s="130" t="s">
        <v>38</v>
      </c>
      <c r="L6" s="131"/>
      <c r="M6" s="131"/>
      <c r="N6" s="131"/>
      <c r="O6" s="131"/>
      <c r="P6" s="131" t="s">
        <v>39</v>
      </c>
      <c r="Q6" s="131"/>
      <c r="R6" s="131"/>
      <c r="S6" s="131"/>
      <c r="T6" s="131"/>
      <c r="U6" s="131"/>
      <c r="V6" s="131"/>
      <c r="W6" s="131"/>
      <c r="X6" s="131"/>
      <c r="Y6" s="132"/>
    </row>
    <row r="7" spans="1:26" ht="20.100000000000001" customHeight="1" x14ac:dyDescent="0.15">
      <c r="C7" s="122"/>
      <c r="D7" s="122"/>
      <c r="E7" s="122"/>
      <c r="F7" s="129"/>
      <c r="G7" s="129"/>
      <c r="H7" s="129"/>
      <c r="I7" s="129"/>
      <c r="J7" s="129"/>
      <c r="K7" s="117"/>
      <c r="L7" s="118"/>
      <c r="M7" s="118"/>
      <c r="N7" s="118"/>
      <c r="O7" s="118"/>
      <c r="P7" s="118"/>
      <c r="Q7" s="118"/>
      <c r="R7" s="118"/>
      <c r="S7" s="118"/>
      <c r="T7" s="118"/>
      <c r="U7" s="118"/>
      <c r="V7" s="118"/>
      <c r="W7" s="118"/>
      <c r="X7" s="118"/>
      <c r="Y7" s="119"/>
    </row>
    <row r="8" spans="1:26" ht="20.100000000000001" customHeight="1" x14ac:dyDescent="0.15">
      <c r="C8" s="122" t="s">
        <v>6</v>
      </c>
      <c r="D8" s="122"/>
      <c r="E8" s="122"/>
      <c r="F8" s="135" t="s">
        <v>41</v>
      </c>
      <c r="G8" s="135"/>
      <c r="H8" s="135"/>
      <c r="I8" s="135"/>
      <c r="J8" s="135"/>
      <c r="K8" s="136"/>
      <c r="L8" s="137"/>
      <c r="M8" s="137"/>
      <c r="N8" s="137"/>
      <c r="O8" s="137"/>
      <c r="P8" s="137"/>
      <c r="Q8" s="137"/>
      <c r="R8" s="137"/>
      <c r="S8" s="137"/>
      <c r="T8" s="137"/>
      <c r="U8" s="137"/>
      <c r="V8" s="137"/>
      <c r="W8" s="137"/>
      <c r="X8" s="137"/>
      <c r="Y8" s="138"/>
    </row>
    <row r="9" spans="1:26" ht="20.100000000000001" customHeight="1" x14ac:dyDescent="0.15">
      <c r="C9" s="122"/>
      <c r="D9" s="122"/>
      <c r="E9" s="122"/>
      <c r="F9" s="128" t="s">
        <v>7</v>
      </c>
      <c r="G9" s="128"/>
      <c r="H9" s="128"/>
      <c r="I9" s="128"/>
      <c r="J9" s="128"/>
      <c r="K9" s="139"/>
      <c r="L9" s="140"/>
      <c r="M9" s="140"/>
      <c r="N9" s="140"/>
      <c r="O9" s="140"/>
      <c r="P9" s="140"/>
      <c r="Q9" s="140"/>
      <c r="R9" s="140"/>
      <c r="S9" s="140"/>
      <c r="T9" s="140"/>
      <c r="U9" s="140"/>
      <c r="V9" s="140"/>
      <c r="W9" s="140"/>
      <c r="X9" s="140"/>
      <c r="Y9" s="141"/>
    </row>
    <row r="10" spans="1:26" ht="20.100000000000001" customHeight="1" x14ac:dyDescent="0.15">
      <c r="C10" s="122"/>
      <c r="D10" s="122"/>
      <c r="E10" s="122"/>
      <c r="F10" s="128" t="s">
        <v>40</v>
      </c>
      <c r="G10" s="128"/>
      <c r="H10" s="128"/>
      <c r="I10" s="128"/>
      <c r="J10" s="128"/>
      <c r="K10" s="139" t="s">
        <v>250</v>
      </c>
      <c r="L10" s="140"/>
      <c r="M10" s="140"/>
      <c r="N10" s="140"/>
      <c r="O10" s="140"/>
      <c r="P10" s="140"/>
      <c r="Q10" s="140"/>
      <c r="R10" s="140"/>
      <c r="S10" s="140"/>
      <c r="T10" s="140"/>
      <c r="U10" s="140"/>
      <c r="V10" s="140"/>
      <c r="W10" s="140"/>
      <c r="X10" s="140"/>
      <c r="Y10" s="141"/>
    </row>
    <row r="11" spans="1:26" ht="20.100000000000001" customHeight="1" x14ac:dyDescent="0.15">
      <c r="C11" s="122"/>
      <c r="D11" s="122"/>
      <c r="E11" s="122"/>
      <c r="F11" s="129"/>
      <c r="G11" s="129"/>
      <c r="H11" s="129"/>
      <c r="I11" s="129"/>
      <c r="J11" s="129"/>
      <c r="K11" s="117"/>
      <c r="L11" s="118"/>
      <c r="M11" s="118"/>
      <c r="N11" s="118"/>
      <c r="O11" s="118"/>
      <c r="P11" s="118"/>
      <c r="Q11" s="118"/>
      <c r="R11" s="118"/>
      <c r="S11" s="118"/>
      <c r="T11" s="118"/>
      <c r="U11" s="118"/>
      <c r="V11" s="118"/>
      <c r="W11" s="118"/>
      <c r="X11" s="118"/>
      <c r="Y11" s="119"/>
    </row>
    <row r="12" spans="1:26" ht="15" customHeight="1" x14ac:dyDescent="0.15"/>
    <row r="13" spans="1:26" ht="20.100000000000001" customHeight="1" x14ac:dyDescent="0.15">
      <c r="A13" t="s">
        <v>334</v>
      </c>
      <c r="H13" s="122" t="s">
        <v>3</v>
      </c>
      <c r="I13" s="122"/>
      <c r="J13" s="122"/>
      <c r="K13" s="142"/>
      <c r="L13" s="142"/>
      <c r="M13" s="143" t="s">
        <v>246</v>
      </c>
      <c r="N13" s="144"/>
      <c r="O13" s="145"/>
      <c r="P13" s="146" t="str">
        <f>IF(K13="","自動入力",K13)</f>
        <v>自動入力</v>
      </c>
      <c r="Q13" s="147"/>
      <c r="R13" s="150" t="str">
        <f ca="1">VLOOKUP(N20,所属コード,3,0)</f>
        <v>自動入力</v>
      </c>
      <c r="S13" s="150"/>
      <c r="T13" s="150" t="str">
        <f ca="1">VLOOKUP(N20,所属コード,4,0)</f>
        <v>自動入力</v>
      </c>
      <c r="U13" s="150"/>
      <c r="V13" s="150" t="str">
        <f ca="1">VLOOKUP(N20,所属コード,5,0)</f>
        <v>自動入力</v>
      </c>
      <c r="W13" s="150"/>
      <c r="X13" s="148"/>
      <c r="Y13" s="149"/>
    </row>
    <row r="14" spans="1:26" ht="20.100000000000001" customHeight="1" x14ac:dyDescent="0.15">
      <c r="C14" s="120" t="s">
        <v>247</v>
      </c>
      <c r="D14" s="153"/>
      <c r="E14" s="121"/>
      <c r="F14" s="162"/>
      <c r="G14" s="163"/>
      <c r="H14" s="163"/>
      <c r="I14" s="163"/>
      <c r="J14" s="163"/>
      <c r="K14" s="163"/>
      <c r="L14" s="163"/>
      <c r="M14" s="163"/>
      <c r="N14" s="163"/>
      <c r="O14" s="163"/>
      <c r="P14" s="163"/>
      <c r="Q14" s="163"/>
      <c r="R14" s="163"/>
      <c r="S14" s="163"/>
      <c r="T14" s="163"/>
      <c r="U14" s="163"/>
      <c r="V14" s="163"/>
      <c r="W14" s="163"/>
      <c r="X14" s="163"/>
      <c r="Y14" s="164"/>
    </row>
    <row r="15" spans="1:26" ht="20.100000000000001" customHeight="1" x14ac:dyDescent="0.15">
      <c r="C15" s="120" t="s">
        <v>248</v>
      </c>
      <c r="D15" s="153"/>
      <c r="E15" s="121"/>
      <c r="F15" s="165" t="s">
        <v>1</v>
      </c>
      <c r="G15" s="166"/>
      <c r="H15" s="163"/>
      <c r="I15" s="163"/>
      <c r="J15" s="163"/>
      <c r="K15" s="163"/>
      <c r="L15" s="163"/>
      <c r="M15" s="163"/>
      <c r="N15" s="163"/>
      <c r="O15" s="163"/>
      <c r="P15" s="163"/>
      <c r="Q15" s="163"/>
      <c r="R15" s="163"/>
      <c r="S15" s="163"/>
      <c r="T15" s="167"/>
      <c r="U15" s="168" t="s">
        <v>17</v>
      </c>
      <c r="V15" s="168"/>
      <c r="W15" s="169"/>
      <c r="X15" s="166">
        <v>18201</v>
      </c>
      <c r="Y15" s="170"/>
    </row>
    <row r="16" spans="1:26" ht="20.100000000000001" customHeight="1" x14ac:dyDescent="0.15">
      <c r="C16" s="120" t="s">
        <v>249</v>
      </c>
      <c r="D16" s="153"/>
      <c r="E16" s="121"/>
      <c r="F16" s="154" t="s">
        <v>337</v>
      </c>
      <c r="G16" s="155"/>
      <c r="H16" s="61"/>
      <c r="I16" s="1" t="s">
        <v>13</v>
      </c>
      <c r="J16" s="61"/>
      <c r="K16" s="1" t="s">
        <v>14</v>
      </c>
      <c r="L16" s="61"/>
      <c r="M16" s="1" t="s">
        <v>15</v>
      </c>
      <c r="N16" s="156" t="s">
        <v>337</v>
      </c>
      <c r="O16" s="156"/>
      <c r="P16" s="61"/>
      <c r="Q16" s="1" t="s">
        <v>13</v>
      </c>
      <c r="R16" s="61"/>
      <c r="S16" s="1" t="s">
        <v>14</v>
      </c>
      <c r="T16" s="61"/>
      <c r="U16" s="1" t="s">
        <v>15</v>
      </c>
      <c r="V16" s="1"/>
      <c r="W16" s="1"/>
      <c r="X16" s="1"/>
      <c r="Y16" s="2"/>
    </row>
    <row r="17" spans="1:25" ht="20.100000000000001" customHeight="1" x14ac:dyDescent="0.15">
      <c r="C17" s="157" t="s">
        <v>332</v>
      </c>
      <c r="D17" s="158" t="str">
        <f>HYPERLINK("http://maps.google.co.jp/maps/api/staticmap?size=512x512&amp;path=color:0x00000000|fillcolor:0x0000ff|"&amp;A13&amp;","&amp;A15&amp;"|"&amp;A14&amp;","&amp;A15&amp;"|"&amp;A14&amp;","&amp;A16&amp;"|"&amp;A13&amp;","&amp;A16&amp;"&amp;sensor=false","ｇｏｏｇｌｅマップで表示")</f>
        <v>ｇｏｏｇｌｅマップで表示</v>
      </c>
      <c r="E17" s="158" t="str">
        <f>HYPERLINK("http://maps.google.co.jp/maps/api/staticmap?size=512x512&amp;path=color:0x00000000|fillcolor:0x0000ff|"&amp;B13&amp;","&amp;B15&amp;"|"&amp;B14&amp;","&amp;B15&amp;"|"&amp;B14&amp;","&amp;B16&amp;"|"&amp;B13&amp;","&amp;B16&amp;"&amp;sensor=false","ｇｏｏｇｌｅマップで表示")</f>
        <v>ｇｏｏｇｌｅマップで表示</v>
      </c>
      <c r="F17" s="159" t="str">
        <f>IF(P2="官庁営繕","施設識別コード","北側緯度")</f>
        <v>北側緯度</v>
      </c>
      <c r="G17" s="160"/>
      <c r="H17" s="160"/>
      <c r="I17" s="160"/>
      <c r="J17" s="160"/>
      <c r="K17" s="161" t="str">
        <f>IF(P2="官庁営繕","施設名称","南側緯度")</f>
        <v>南側緯度</v>
      </c>
      <c r="L17" s="161"/>
      <c r="M17" s="161"/>
      <c r="N17" s="161"/>
      <c r="O17" s="161"/>
      <c r="P17" s="195" t="str">
        <f>IF(P2="官庁営繕","施設基準点緯度","東側経度")</f>
        <v>東側経度</v>
      </c>
      <c r="Q17" s="196"/>
      <c r="R17" s="196"/>
      <c r="S17" s="196"/>
      <c r="T17" s="197"/>
      <c r="U17" s="161" t="str">
        <f>IF(P2="官庁営繕","施設基準点経度","西側経度")</f>
        <v>西側経度</v>
      </c>
      <c r="V17" s="161"/>
      <c r="W17" s="161"/>
      <c r="X17" s="161"/>
      <c r="Y17" s="186"/>
    </row>
    <row r="18" spans="1:25" ht="20.100000000000001" customHeight="1" x14ac:dyDescent="0.15">
      <c r="C18" s="158" t="e">
        <f>HYPERLINK("http://maps.google.co.jp/maps/api/staticmap?size=512x512&amp;path=color:0x00000000|fillcolor:0x0000ff|"&amp;#REF!&amp;","&amp;#REF!&amp;"|"&amp;#REF!&amp;","&amp;#REF!&amp;"|"&amp;#REF!&amp;","&amp;#REF!&amp;"|"&amp;#REF!&amp;","&amp;#REF!&amp;"&amp;sensor=false","ｇｏｏｇｌｅマップで表示")</f>
        <v>#REF!</v>
      </c>
      <c r="D18" s="158" t="str">
        <f>HYPERLINK("http://maps.google.co.jp/maps/api/staticmap?size=512x512&amp;path=color:0x00000000|fillcolor:0x0000ff|"&amp;A14&amp;","&amp;A16&amp;"|"&amp;A15&amp;","&amp;A16&amp;"|"&amp;A15&amp;","&amp;A17&amp;"|"&amp;A14&amp;","&amp;A17&amp;"&amp;sensor=false","ｇｏｏｇｌｅマップで表示")</f>
        <v>ｇｏｏｇｌｅマップで表示</v>
      </c>
      <c r="E18" s="158" t="str">
        <f>HYPERLINK("http://maps.google.co.jp/maps/api/staticmap?size=512x512&amp;path=color:0x00000000|fillcolor:0x0000ff|"&amp;B14&amp;","&amp;B16&amp;"|"&amp;B15&amp;","&amp;B16&amp;"|"&amp;B15&amp;","&amp;B17&amp;"|"&amp;B14&amp;","&amp;B17&amp;"&amp;sensor=false","ｇｏｏｇｌｅマップで表示")</f>
        <v>ｇｏｏｇｌｅマップで表示</v>
      </c>
      <c r="F18" s="198"/>
      <c r="G18" s="151"/>
      <c r="H18" s="151"/>
      <c r="I18" s="151"/>
      <c r="J18" s="151"/>
      <c r="K18" s="151"/>
      <c r="L18" s="151"/>
      <c r="M18" s="151"/>
      <c r="N18" s="151"/>
      <c r="O18" s="151"/>
      <c r="P18" s="151"/>
      <c r="Q18" s="151"/>
      <c r="R18" s="151"/>
      <c r="S18" s="151"/>
      <c r="T18" s="151"/>
      <c r="U18" s="151"/>
      <c r="V18" s="151"/>
      <c r="W18" s="151"/>
      <c r="X18" s="151"/>
      <c r="Y18" s="152"/>
    </row>
    <row r="19" spans="1:25" ht="20.100000000000001" customHeight="1" x14ac:dyDescent="0.15">
      <c r="C19" s="122" t="s">
        <v>0</v>
      </c>
      <c r="D19" s="122"/>
      <c r="E19" s="122"/>
      <c r="F19" s="159" t="str">
        <f>IF(P2="官庁営繕","","大分類")</f>
        <v>大分類</v>
      </c>
      <c r="G19" s="160"/>
      <c r="H19" s="160"/>
      <c r="I19" s="160" t="str">
        <f>IF(P2="官庁営繕","","中分類")</f>
        <v>中分類</v>
      </c>
      <c r="J19" s="160"/>
      <c r="K19" s="160"/>
      <c r="L19" s="160" t="str">
        <f>IF(P2="官庁営繕","発注者名","小分類")</f>
        <v>小分類</v>
      </c>
      <c r="M19" s="160"/>
      <c r="N19" s="160"/>
      <c r="O19" s="160"/>
      <c r="P19" s="160"/>
      <c r="Q19" s="160"/>
      <c r="R19" s="160"/>
      <c r="S19" s="160"/>
      <c r="T19" s="160"/>
      <c r="U19" s="160"/>
      <c r="V19" s="161" t="s">
        <v>16</v>
      </c>
      <c r="W19" s="161"/>
      <c r="X19" s="161"/>
      <c r="Y19" s="186"/>
    </row>
    <row r="20" spans="1:25" ht="20.100000000000001" customHeight="1" x14ac:dyDescent="0.15">
      <c r="C20" s="122"/>
      <c r="D20" s="122"/>
      <c r="E20" s="122"/>
      <c r="F20" s="187" t="str">
        <f>IF(P2="官庁営繕","","福井県")</f>
        <v>福井県</v>
      </c>
      <c r="G20" s="188"/>
      <c r="H20" s="188"/>
      <c r="I20" s="188" t="str">
        <f>IF(P2="官庁営繕","","市町村")</f>
        <v>市町村</v>
      </c>
      <c r="J20" s="188"/>
      <c r="K20" s="188"/>
      <c r="L20" s="189" t="s">
        <v>1</v>
      </c>
      <c r="M20" s="190"/>
      <c r="N20" s="191" t="str">
        <f ca="1">VLOOKUP(K5,所属_部課名,2,0)</f>
        <v>自動入力</v>
      </c>
      <c r="O20" s="191"/>
      <c r="P20" s="191"/>
      <c r="Q20" s="191"/>
      <c r="R20" s="191"/>
      <c r="S20" s="191"/>
      <c r="T20" s="191"/>
      <c r="U20" s="192"/>
      <c r="V20" s="193">
        <v>51801201</v>
      </c>
      <c r="W20" s="193"/>
      <c r="X20" s="193"/>
      <c r="Y20" s="194"/>
    </row>
    <row r="21" spans="1:25" ht="20.100000000000001" customHeight="1" x14ac:dyDescent="0.15">
      <c r="C21" s="122" t="s">
        <v>9</v>
      </c>
      <c r="D21" s="122"/>
      <c r="E21" s="122"/>
      <c r="F21" s="171" t="s">
        <v>8</v>
      </c>
      <c r="G21" s="161"/>
      <c r="H21" s="161"/>
      <c r="I21" s="161"/>
      <c r="J21" s="161"/>
      <c r="K21" s="161"/>
      <c r="L21" s="161"/>
      <c r="M21" s="161"/>
      <c r="N21" s="161"/>
      <c r="O21" s="161"/>
      <c r="P21" s="161"/>
      <c r="Q21" s="161"/>
      <c r="R21" s="161"/>
      <c r="S21" s="161"/>
      <c r="T21" s="161"/>
      <c r="U21" s="161"/>
      <c r="V21" s="172" t="s">
        <v>333</v>
      </c>
      <c r="W21" s="173"/>
      <c r="X21" s="173"/>
      <c r="Y21" s="174"/>
    </row>
    <row r="22" spans="1:25" ht="20.100000000000001" customHeight="1" x14ac:dyDescent="0.15">
      <c r="C22" s="122"/>
      <c r="D22" s="122"/>
      <c r="E22" s="122"/>
      <c r="F22" s="175" t="str">
        <f>IF(K8="","自動入力",K8)</f>
        <v>自動入力</v>
      </c>
      <c r="G22" s="176"/>
      <c r="H22" s="176"/>
      <c r="I22" s="176"/>
      <c r="J22" s="176"/>
      <c r="K22" s="176"/>
      <c r="L22" s="176"/>
      <c r="M22" s="176"/>
      <c r="N22" s="176"/>
      <c r="O22" s="176"/>
      <c r="P22" s="176"/>
      <c r="Q22" s="176"/>
      <c r="R22" s="176"/>
      <c r="S22" s="176"/>
      <c r="T22" s="176"/>
      <c r="U22" s="177"/>
      <c r="V22" s="178"/>
      <c r="W22" s="178"/>
      <c r="X22" s="178"/>
      <c r="Y22" s="179"/>
    </row>
    <row r="23" spans="1:25" ht="15" customHeight="1" x14ac:dyDescent="0.15">
      <c r="F23" s="60" t="e">
        <f>ROUND(IF(LEN(F18)=6,LEFT(F18,2),LEFT(F18,3))+IF(LEN(F18)=6,MID(F18,3,2),MID(F18,4,2))/60+RIGHT(F18,2)/60/60,6)</f>
        <v>#VALUE!</v>
      </c>
      <c r="K23" s="60" t="e">
        <f>ROUND(IF(LEN(K18)=6,LEFT(K18,2),LEFT(K18,3))+IF(LEN(K18)=6,MID(K18,3,2),MID(K18,4,2))/60+RIGHT(K18,2)/60/60,6)</f>
        <v>#VALUE!</v>
      </c>
      <c r="P23" s="60" t="e">
        <f>ROUND(IF(LEN(P18)=6,LEFT(P18,2),LEFT(P18,3))+IF(LEN(P18)=6,MID(P18,3,2),MID(P18,4,2))/60+RIGHT(P18,2)/60/60,6)</f>
        <v>#VALUE!</v>
      </c>
      <c r="U23" s="60" t="e">
        <f>ROUND(IF(LEN(U18)=6,LEFT(U18,2),LEFT(U18,3))+IF(LEN(U18)=6,MID(U18,3,2),MID(U18,4,2))/60+RIGHT(U18,2)/60/60,6)</f>
        <v>#VALUE!</v>
      </c>
    </row>
    <row r="24" spans="1:25" ht="20.100000000000001" customHeight="1" x14ac:dyDescent="0.15">
      <c r="A24" t="s">
        <v>10</v>
      </c>
    </row>
    <row r="25" spans="1:25" ht="20.100000000000001" customHeight="1" thickBot="1" x14ac:dyDescent="0.2">
      <c r="C25" s="135" t="s">
        <v>53</v>
      </c>
      <c r="D25" s="135"/>
      <c r="E25" s="135"/>
      <c r="F25" s="135"/>
      <c r="G25" s="135"/>
      <c r="H25" s="135"/>
      <c r="I25" s="135"/>
      <c r="J25" s="135"/>
      <c r="K25" s="135"/>
      <c r="L25" s="135"/>
      <c r="M25" s="135"/>
      <c r="N25" s="135"/>
      <c r="O25" s="208"/>
      <c r="P25" s="209" t="s">
        <v>52</v>
      </c>
      <c r="Q25" s="210"/>
      <c r="R25" s="210"/>
      <c r="S25" s="210"/>
      <c r="T25" s="210"/>
      <c r="U25" s="210"/>
      <c r="V25" s="210"/>
      <c r="W25" s="210"/>
      <c r="X25" s="210"/>
      <c r="Y25" s="211"/>
    </row>
    <row r="26" spans="1:25" ht="20.100000000000001" customHeight="1" thickTop="1" x14ac:dyDescent="0.15">
      <c r="C26" s="212" t="s">
        <v>254</v>
      </c>
      <c r="D26" s="212"/>
      <c r="E26" s="212"/>
      <c r="F26" s="212"/>
      <c r="G26" s="212"/>
      <c r="H26" s="212"/>
      <c r="I26" s="212"/>
      <c r="J26" s="212"/>
      <c r="K26" s="212"/>
      <c r="L26" s="212"/>
      <c r="M26" s="212"/>
      <c r="N26" s="212"/>
      <c r="O26" s="213"/>
      <c r="P26" s="58"/>
      <c r="Q26" s="59" t="s">
        <v>51</v>
      </c>
      <c r="R26" s="214" t="s">
        <v>113</v>
      </c>
      <c r="S26" s="214"/>
      <c r="T26" s="59" t="s">
        <v>50</v>
      </c>
      <c r="U26" s="214" t="s">
        <v>225</v>
      </c>
      <c r="V26" s="214"/>
      <c r="W26" s="59" t="s">
        <v>50</v>
      </c>
      <c r="X26" s="214"/>
      <c r="Y26" s="215"/>
    </row>
    <row r="27" spans="1:25" ht="20.100000000000001" customHeight="1" x14ac:dyDescent="0.15">
      <c r="C27" s="199" t="str">
        <f ca="1">IF(ISERROR(VLOOKUP($P$2&amp;"-"&amp;$W$2&amp;1,要領参照元,2,0)),"",VLOOKUP($P$2&amp;"-"&amp;$W$2&amp;1,要領参照元,2,0))</f>
        <v/>
      </c>
      <c r="D27" s="199"/>
      <c r="E27" s="199"/>
      <c r="F27" s="199"/>
      <c r="G27" s="199"/>
      <c r="H27" s="199"/>
      <c r="I27" s="199"/>
      <c r="J27" s="199"/>
      <c r="K27" s="199"/>
      <c r="L27" s="199"/>
      <c r="M27" s="199"/>
      <c r="N27" s="199"/>
      <c r="O27" s="200"/>
      <c r="P27" s="67"/>
      <c r="Q27" s="68" t="s">
        <v>51</v>
      </c>
      <c r="R27" s="201" t="str">
        <f ca="1">IF(ISERROR(VLOOKUP($P$2&amp;"-"&amp;$W$2&amp;1,要領参照元,3,0)),"",VLOOKUP($P$2&amp;"-"&amp;$W$2&amp;1,要領参照元,3,0))</f>
        <v/>
      </c>
      <c r="S27" s="201"/>
      <c r="T27" s="68" t="s">
        <v>50</v>
      </c>
      <c r="U27" s="201" t="str">
        <f ca="1">IF(ISERROR(VLOOKUP($P$2&amp;"-"&amp;$W$2&amp;1,要領参照元,4,0)),"",VLOOKUP($P$2&amp;"-"&amp;$W$2&amp;1,要領参照元,4,0))</f>
        <v/>
      </c>
      <c r="V27" s="201"/>
      <c r="W27" s="68" t="s">
        <v>50</v>
      </c>
      <c r="X27" s="201" t="str">
        <f ca="1">IF(ISERROR(VLOOKUP($P$2&amp;"-"&amp;$W$2&amp;1,要領参照元,5,0)),"",VLOOKUP($P$2&amp;"-"&amp;$W$2&amp;1,要領参照元,5,0))</f>
        <v/>
      </c>
      <c r="Y27" s="202"/>
    </row>
    <row r="28" spans="1:25" ht="20.100000000000001" customHeight="1" x14ac:dyDescent="0.15">
      <c r="C28" s="203" t="str">
        <f ca="1">IF(ISERROR(VLOOKUP($P$2&amp;"-"&amp;$W$2&amp;2,要領参照元,2,0)),"",VLOOKUP($P$2&amp;"-"&amp;$W$2&amp;2,要領参照元,2,0))</f>
        <v/>
      </c>
      <c r="D28" s="204"/>
      <c r="E28" s="204"/>
      <c r="F28" s="204"/>
      <c r="G28" s="204"/>
      <c r="H28" s="204"/>
      <c r="I28" s="204"/>
      <c r="J28" s="204"/>
      <c r="K28" s="204"/>
      <c r="L28" s="204"/>
      <c r="M28" s="204"/>
      <c r="N28" s="204"/>
      <c r="O28" s="205"/>
      <c r="P28" s="69"/>
      <c r="Q28" s="70" t="s">
        <v>51</v>
      </c>
      <c r="R28" s="206" t="str">
        <f ca="1">IF(ISERROR(VLOOKUP($P$2&amp;"-"&amp;$W$2&amp;2,要領参照元,3,0)),"",VLOOKUP($P$2&amp;"-"&amp;$W$2&amp;2,要領参照元,3,0))</f>
        <v/>
      </c>
      <c r="S28" s="206"/>
      <c r="T28" s="70" t="s">
        <v>50</v>
      </c>
      <c r="U28" s="206" t="str">
        <f ca="1">IF(ISERROR(VLOOKUP($P$2&amp;"-"&amp;$W$2&amp;2,要領参照元,4,0)),"",VLOOKUP($P$2&amp;"-"&amp;$W$2&amp;2,要領参照元,4,0))</f>
        <v/>
      </c>
      <c r="V28" s="206"/>
      <c r="W28" s="70" t="s">
        <v>50</v>
      </c>
      <c r="X28" s="206" t="str">
        <f ca="1">IF(ISERROR(VLOOKUP($P$2&amp;"-"&amp;$W$2&amp;2,要領参照元,5,0)),"",VLOOKUP($P$2&amp;"-"&amp;$W$2&amp;2,要領参照元,5,0))</f>
        <v/>
      </c>
      <c r="Y28" s="207"/>
    </row>
    <row r="29" spans="1:25" ht="20.100000000000001" customHeight="1" x14ac:dyDescent="0.15">
      <c r="C29" s="203" t="str">
        <f ca="1">IF(ISERROR(VLOOKUP($P$2&amp;"-"&amp;$W$2&amp;3,要領参照元,2,0)),"",VLOOKUP($P$2&amp;"-"&amp;$W$2&amp;3,要領参照元,2,0))</f>
        <v/>
      </c>
      <c r="D29" s="204"/>
      <c r="E29" s="204"/>
      <c r="F29" s="204"/>
      <c r="G29" s="204"/>
      <c r="H29" s="204"/>
      <c r="I29" s="204"/>
      <c r="J29" s="204"/>
      <c r="K29" s="204"/>
      <c r="L29" s="204"/>
      <c r="M29" s="204"/>
      <c r="N29" s="204"/>
      <c r="O29" s="205"/>
      <c r="P29" s="69"/>
      <c r="Q29" s="70" t="s">
        <v>51</v>
      </c>
      <c r="R29" s="206" t="str">
        <f ca="1">IF(ISERROR(VLOOKUP($P$2&amp;"-"&amp;$W$2&amp;3,要領参照元,3,0)),"",VLOOKUP($P$2&amp;"-"&amp;$W$2&amp;3,要領参照元,3,0))</f>
        <v/>
      </c>
      <c r="S29" s="206"/>
      <c r="T29" s="70" t="s">
        <v>50</v>
      </c>
      <c r="U29" s="206" t="str">
        <f ca="1">IF(ISERROR(VLOOKUP($P$2&amp;"-"&amp;$W$2&amp;3,要領参照元,4,0)),"",VLOOKUP($P$2&amp;"-"&amp;$W$2&amp;3,要領参照元,4,0))</f>
        <v/>
      </c>
      <c r="V29" s="206"/>
      <c r="W29" s="70" t="s">
        <v>50</v>
      </c>
      <c r="X29" s="206" t="str">
        <f ca="1">IF(ISERROR(VLOOKUP($P$2&amp;"-"&amp;$W$2&amp;3,要領参照元,5,0)),"",VLOOKUP($P$2&amp;"-"&amp;$W$2&amp;3,要領参照元,5,0))</f>
        <v/>
      </c>
      <c r="Y29" s="207"/>
    </row>
    <row r="30" spans="1:25" ht="20.100000000000001" customHeight="1" x14ac:dyDescent="0.15">
      <c r="C30" s="203" t="str">
        <f ca="1">IF(ISERROR(VLOOKUP($P$2&amp;"-"&amp;$W$2&amp;4,要領参照元,2,0)),"",VLOOKUP($P$2&amp;"-"&amp;$W$2&amp;4,要領参照元,2,0))</f>
        <v/>
      </c>
      <c r="D30" s="204"/>
      <c r="E30" s="204"/>
      <c r="F30" s="204"/>
      <c r="G30" s="204"/>
      <c r="H30" s="204"/>
      <c r="I30" s="204"/>
      <c r="J30" s="204"/>
      <c r="K30" s="204"/>
      <c r="L30" s="204"/>
      <c r="M30" s="204"/>
      <c r="N30" s="204"/>
      <c r="O30" s="205"/>
      <c r="P30" s="69"/>
      <c r="Q30" s="70" t="s">
        <v>50</v>
      </c>
      <c r="R30" s="206" t="str">
        <f ca="1">IF(ISERROR(VLOOKUP($P$2&amp;"-"&amp;$W$2&amp;4,要領参照元,3,0)),"",VLOOKUP($P$2&amp;"-"&amp;$W$2&amp;4,要領参照元,3,0))</f>
        <v/>
      </c>
      <c r="S30" s="206"/>
      <c r="T30" s="70" t="s">
        <v>50</v>
      </c>
      <c r="U30" s="206" t="str">
        <f ca="1">IF(ISERROR(VLOOKUP($P$2&amp;"-"&amp;$W$2&amp;4,要領参照元,4,0)),"",VLOOKUP($P$2&amp;"-"&amp;$W$2&amp;4,要領参照元,4,0))</f>
        <v/>
      </c>
      <c r="V30" s="206"/>
      <c r="W30" s="70" t="s">
        <v>50</v>
      </c>
      <c r="X30" s="206" t="str">
        <f ca="1">IF(ISERROR(VLOOKUP($P$2&amp;"-"&amp;$W$2&amp;4,要領参照元,5,0)),"",VLOOKUP($P$2&amp;"-"&amp;$W$2&amp;4,要領参照元,5,0))</f>
        <v/>
      </c>
      <c r="Y30" s="207"/>
    </row>
    <row r="31" spans="1:25" ht="20.100000000000001" customHeight="1" x14ac:dyDescent="0.15">
      <c r="C31" s="203" t="str">
        <f ca="1">IF(ISERROR(VLOOKUP($P$2&amp;"-"&amp;$W$2&amp;5,要領参照元,2,0)),"",VLOOKUP($P$2&amp;"-"&amp;$W$2&amp;5,要領参照元,2,0))</f>
        <v/>
      </c>
      <c r="D31" s="204"/>
      <c r="E31" s="204"/>
      <c r="F31" s="204"/>
      <c r="G31" s="204"/>
      <c r="H31" s="204"/>
      <c r="I31" s="204"/>
      <c r="J31" s="204"/>
      <c r="K31" s="204"/>
      <c r="L31" s="204"/>
      <c r="M31" s="204"/>
      <c r="N31" s="204"/>
      <c r="O31" s="205"/>
      <c r="P31" s="69"/>
      <c r="Q31" s="70" t="s">
        <v>50</v>
      </c>
      <c r="R31" s="206" t="str">
        <f ca="1">IF(ISERROR(VLOOKUP($P$2&amp;"-"&amp;$W$2&amp;5,要領参照元,3,0)),"",VLOOKUP($P$2&amp;"-"&amp;$W$2&amp;5,要領参照元,3,0))</f>
        <v/>
      </c>
      <c r="S31" s="206"/>
      <c r="T31" s="70" t="s">
        <v>50</v>
      </c>
      <c r="U31" s="206" t="str">
        <f ca="1">IF(ISERROR(VLOOKUP($P$2&amp;"-"&amp;$W$2&amp;5,要領参照元,4,0)),"",VLOOKUP($P$2&amp;"-"&amp;$W$2&amp;5,要領参照元,4,0))</f>
        <v/>
      </c>
      <c r="V31" s="206"/>
      <c r="W31" s="70" t="s">
        <v>50</v>
      </c>
      <c r="X31" s="206" t="str">
        <f ca="1">IF(ISERROR(VLOOKUP($P$2&amp;"-"&amp;$W$2&amp;5,要領参照元,5,0)),"",VLOOKUP($P$2&amp;"-"&amp;$W$2&amp;5,要領参照元,5,0))</f>
        <v/>
      </c>
      <c r="Y31" s="207"/>
    </row>
    <row r="32" spans="1:25" ht="20.100000000000001" customHeight="1" x14ac:dyDescent="0.15">
      <c r="C32" s="203" t="str">
        <f ca="1">IF(ISERROR(VLOOKUP($P$2&amp;"-"&amp;$W$2&amp;6,要領参照元,2,0)),"",VLOOKUP($P$2&amp;"-"&amp;$W$2&amp;6,要領参照元,2,0))</f>
        <v/>
      </c>
      <c r="D32" s="204"/>
      <c r="E32" s="204"/>
      <c r="F32" s="204"/>
      <c r="G32" s="204"/>
      <c r="H32" s="204"/>
      <c r="I32" s="204"/>
      <c r="J32" s="204"/>
      <c r="K32" s="204"/>
      <c r="L32" s="204"/>
      <c r="M32" s="204"/>
      <c r="N32" s="204"/>
      <c r="O32" s="205"/>
      <c r="P32" s="69"/>
      <c r="Q32" s="70" t="s">
        <v>50</v>
      </c>
      <c r="R32" s="206" t="str">
        <f ca="1">IF(ISERROR(VLOOKUP($P$2&amp;"-"&amp;$W$2&amp;6,要領参照元,3,0)),"",VLOOKUP($P$2&amp;"-"&amp;$W$2&amp;6,要領参照元,3,0))</f>
        <v/>
      </c>
      <c r="S32" s="206"/>
      <c r="T32" s="70" t="s">
        <v>50</v>
      </c>
      <c r="U32" s="206" t="str">
        <f ca="1">IF(ISERROR(VLOOKUP($P$2&amp;"-"&amp;$W$2&amp;6,要領参照元,4,0)),"",VLOOKUP($P$2&amp;"-"&amp;$W$2&amp;6,要領参照元,4,0))</f>
        <v/>
      </c>
      <c r="V32" s="206"/>
      <c r="W32" s="70" t="s">
        <v>50</v>
      </c>
      <c r="X32" s="206" t="str">
        <f ca="1">IF(ISERROR(VLOOKUP($P$2&amp;"-"&amp;$W$2&amp;6,要領参照元,5,0)),"",VLOOKUP($P$2&amp;"-"&amp;$W$2&amp;6,要領参照元,5,0))</f>
        <v/>
      </c>
      <c r="Y32" s="207"/>
    </row>
    <row r="33" spans="1:25" ht="20.100000000000001" customHeight="1" x14ac:dyDescent="0.15">
      <c r="C33" s="203" t="str">
        <f ca="1">IF(ISERROR(VLOOKUP($P$2&amp;"-"&amp;$W$2&amp;7,要領参照元,2,0)),"",VLOOKUP($P$2&amp;"-"&amp;$W$2&amp;7,要領参照元,2,0))</f>
        <v/>
      </c>
      <c r="D33" s="204"/>
      <c r="E33" s="204"/>
      <c r="F33" s="204"/>
      <c r="G33" s="204"/>
      <c r="H33" s="204"/>
      <c r="I33" s="204"/>
      <c r="J33" s="204"/>
      <c r="K33" s="204"/>
      <c r="L33" s="204"/>
      <c r="M33" s="204"/>
      <c r="N33" s="204"/>
      <c r="O33" s="205"/>
      <c r="P33" s="69"/>
      <c r="Q33" s="70" t="s">
        <v>50</v>
      </c>
      <c r="R33" s="206" t="str">
        <f ca="1">IF(ISERROR(VLOOKUP($P$2&amp;"-"&amp;$W$2&amp;7,要領参照元,3,0)),"",VLOOKUP($P$2&amp;"-"&amp;$W$2&amp;7,要領参照元,3,0))</f>
        <v/>
      </c>
      <c r="S33" s="206"/>
      <c r="T33" s="70" t="s">
        <v>50</v>
      </c>
      <c r="U33" s="206" t="str">
        <f ca="1">IF(ISERROR(VLOOKUP($P$2&amp;"-"&amp;$W$2&amp;7,要領参照元,4,0)),"",VLOOKUP($P$2&amp;"-"&amp;$W$2&amp;7,要領参照元,4,0))</f>
        <v/>
      </c>
      <c r="V33" s="206"/>
      <c r="W33" s="70" t="s">
        <v>50</v>
      </c>
      <c r="X33" s="206" t="str">
        <f ca="1">IF(ISERROR(VLOOKUP($P$2&amp;"-"&amp;$W$2&amp;7,要領参照元,5,0)),"",VLOOKUP($P$2&amp;"-"&amp;$W$2&amp;7,要領参照元,5,0))</f>
        <v/>
      </c>
      <c r="Y33" s="207"/>
    </row>
    <row r="34" spans="1:25" ht="20.100000000000001" customHeight="1" x14ac:dyDescent="0.15">
      <c r="C34" s="203" t="str">
        <f ca="1">IF(ISERROR(VLOOKUP($P$2&amp;"-"&amp;$W$2&amp;8,要領参照元,2,0)),"",VLOOKUP($P$2&amp;"-"&amp;$W$2&amp;8,要領参照元,2,0))</f>
        <v/>
      </c>
      <c r="D34" s="204"/>
      <c r="E34" s="204"/>
      <c r="F34" s="204"/>
      <c r="G34" s="204"/>
      <c r="H34" s="204"/>
      <c r="I34" s="204"/>
      <c r="J34" s="204"/>
      <c r="K34" s="204"/>
      <c r="L34" s="204"/>
      <c r="M34" s="204"/>
      <c r="N34" s="204"/>
      <c r="O34" s="205"/>
      <c r="P34" s="69"/>
      <c r="Q34" s="70" t="s">
        <v>50</v>
      </c>
      <c r="R34" s="206" t="str">
        <f ca="1">IF(ISERROR(VLOOKUP($P$2&amp;"-"&amp;$W$2&amp;8,要領参照元,3,0)),"",VLOOKUP($P$2&amp;"-"&amp;$W$2&amp;8,要領参照元,3,0))</f>
        <v/>
      </c>
      <c r="S34" s="206"/>
      <c r="T34" s="70" t="s">
        <v>50</v>
      </c>
      <c r="U34" s="206" t="str">
        <f ca="1">IF(ISERROR(VLOOKUP($P$2&amp;"-"&amp;$W$2&amp;8,要領参照元,4,0)),"",VLOOKUP($P$2&amp;"-"&amp;$W$2&amp;8,要領参照元,4,0))</f>
        <v/>
      </c>
      <c r="V34" s="206"/>
      <c r="W34" s="70" t="s">
        <v>50</v>
      </c>
      <c r="X34" s="206" t="str">
        <f ca="1">IF(ISERROR(VLOOKUP($P$2&amp;"-"&amp;$W$2&amp;8,要領参照元,5,0)),"",VLOOKUP($P$2&amp;"-"&amp;$W$2&amp;8,要領参照元,5,0))</f>
        <v/>
      </c>
      <c r="Y34" s="207"/>
    </row>
    <row r="35" spans="1:25" ht="20.100000000000001" customHeight="1" x14ac:dyDescent="0.15">
      <c r="C35" s="224" t="str">
        <f ca="1">IF(ISERROR(VLOOKUP($P$2&amp;"-"&amp;$W$2&amp;9,要領参照元,2,0)),"",VLOOKUP($P$2&amp;"-"&amp;$W$2&amp;9,要領参照元,2,0))</f>
        <v/>
      </c>
      <c r="D35" s="225"/>
      <c r="E35" s="225"/>
      <c r="F35" s="225"/>
      <c r="G35" s="225"/>
      <c r="H35" s="225"/>
      <c r="I35" s="225"/>
      <c r="J35" s="225"/>
      <c r="K35" s="225"/>
      <c r="L35" s="225"/>
      <c r="M35" s="225"/>
      <c r="N35" s="225"/>
      <c r="O35" s="226"/>
      <c r="P35" s="71"/>
      <c r="Q35" s="72" t="s">
        <v>50</v>
      </c>
      <c r="R35" s="227" t="str">
        <f ca="1">IF(ISERROR(VLOOKUP($P$2&amp;"-"&amp;$W$2&amp;9,要領参照元,3,0)),"",VLOOKUP($P$2&amp;"-"&amp;$W$2&amp;9,要領参照元,3,0))</f>
        <v/>
      </c>
      <c r="S35" s="227"/>
      <c r="T35" s="72" t="s">
        <v>50</v>
      </c>
      <c r="U35" s="227" t="str">
        <f ca="1">IF(ISERROR(VLOOKUP($P$2&amp;"-"&amp;$W$2&amp;9,要領参照元,4,0)),"",VLOOKUP($P$2&amp;"-"&amp;$W$2&amp;9,要領参照元,4,0))</f>
        <v/>
      </c>
      <c r="V35" s="227"/>
      <c r="W35" s="72" t="s">
        <v>50</v>
      </c>
      <c r="X35" s="227" t="str">
        <f ca="1">IF(ISERROR(VLOOKUP($P$2&amp;"-"&amp;$W$2&amp;9,要領参照元,5,0)),"",VLOOKUP($P$2&amp;"-"&amp;$W$2&amp;9,要領参照元,5,0))</f>
        <v/>
      </c>
      <c r="Y35" s="228"/>
    </row>
    <row r="36" spans="1:25" ht="20.100000000000001" customHeight="1" x14ac:dyDescent="0.15">
      <c r="C36" s="235" t="s">
        <v>169</v>
      </c>
      <c r="D36" s="236"/>
      <c r="E36" s="236"/>
      <c r="F36" s="236"/>
      <c r="G36" s="236"/>
      <c r="H36" s="236"/>
      <c r="I36" s="236"/>
      <c r="J36" s="236"/>
      <c r="K36" s="236"/>
      <c r="L36" s="236"/>
      <c r="M36" s="236"/>
      <c r="N36" s="236"/>
      <c r="O36" s="236"/>
      <c r="P36" s="236"/>
      <c r="Q36" s="236"/>
      <c r="R36" s="236"/>
      <c r="S36" s="236"/>
      <c r="T36" s="236"/>
      <c r="U36" s="236"/>
      <c r="V36" s="236"/>
      <c r="W36" s="236"/>
      <c r="X36" s="236"/>
      <c r="Y36" s="237"/>
    </row>
    <row r="37" spans="1:25" ht="20.100000000000001" customHeight="1" x14ac:dyDescent="0.15">
      <c r="C37" s="229"/>
      <c r="D37" s="230"/>
      <c r="E37" s="230"/>
      <c r="F37" s="230"/>
      <c r="G37" s="230"/>
      <c r="H37" s="230"/>
      <c r="I37" s="230"/>
      <c r="J37" s="230"/>
      <c r="K37" s="230"/>
      <c r="L37" s="230"/>
      <c r="M37" s="230"/>
      <c r="N37" s="230"/>
      <c r="O37" s="230"/>
      <c r="P37" s="230"/>
      <c r="Q37" s="230"/>
      <c r="R37" s="230"/>
      <c r="S37" s="230"/>
      <c r="T37" s="230"/>
      <c r="U37" s="230"/>
      <c r="V37" s="230"/>
      <c r="W37" s="230"/>
      <c r="X37" s="230"/>
      <c r="Y37" s="231"/>
    </row>
    <row r="38" spans="1:25" ht="20.100000000000001" customHeight="1" x14ac:dyDescent="0.15">
      <c r="C38" s="232"/>
      <c r="D38" s="233"/>
      <c r="E38" s="233"/>
      <c r="F38" s="233"/>
      <c r="G38" s="233"/>
      <c r="H38" s="233"/>
      <c r="I38" s="233"/>
      <c r="J38" s="233"/>
      <c r="K38" s="233"/>
      <c r="L38" s="233"/>
      <c r="M38" s="233"/>
      <c r="N38" s="233"/>
      <c r="O38" s="233"/>
      <c r="P38" s="233"/>
      <c r="Q38" s="233"/>
      <c r="R38" s="233"/>
      <c r="S38" s="233"/>
      <c r="T38" s="233"/>
      <c r="U38" s="233"/>
      <c r="V38" s="233"/>
      <c r="W38" s="233"/>
      <c r="X38" s="233"/>
      <c r="Y38" s="234"/>
    </row>
    <row r="39" spans="1:25" ht="15" customHeight="1" x14ac:dyDescent="0.15"/>
    <row r="40" spans="1:25" ht="15" customHeight="1" x14ac:dyDescent="0.15"/>
    <row r="41" spans="1:25" ht="20.100000000000001" customHeight="1" x14ac:dyDescent="0.15">
      <c r="A41" t="s">
        <v>273</v>
      </c>
      <c r="Y41" s="57" t="s">
        <v>232</v>
      </c>
    </row>
    <row r="42" spans="1:25" x14ac:dyDescent="0.15">
      <c r="C42" s="217" t="s">
        <v>239</v>
      </c>
      <c r="D42" s="218"/>
      <c r="E42" s="218"/>
      <c r="F42" s="218"/>
      <c r="G42" s="219"/>
      <c r="H42" s="93" t="s">
        <v>50</v>
      </c>
      <c r="I42" s="216" t="s">
        <v>235</v>
      </c>
      <c r="J42" s="216"/>
      <c r="K42" s="216"/>
      <c r="L42" s="216"/>
      <c r="M42" s="216"/>
      <c r="N42" s="92" t="s">
        <v>50</v>
      </c>
      <c r="O42" s="216" t="s">
        <v>236</v>
      </c>
      <c r="P42" s="216"/>
      <c r="Q42" s="216"/>
      <c r="R42" s="216"/>
      <c r="S42" s="216"/>
      <c r="T42" s="92" t="s">
        <v>50</v>
      </c>
      <c r="U42" s="216" t="s">
        <v>237</v>
      </c>
      <c r="V42" s="216"/>
      <c r="W42" s="216"/>
      <c r="X42" s="216"/>
      <c r="Y42" s="223"/>
    </row>
    <row r="43" spans="1:25" x14ac:dyDescent="0.15">
      <c r="C43" s="217" t="s">
        <v>231</v>
      </c>
      <c r="D43" s="218"/>
      <c r="E43" s="218"/>
      <c r="F43" s="218"/>
      <c r="G43" s="219"/>
      <c r="H43" s="220" t="s">
        <v>244</v>
      </c>
      <c r="I43" s="220"/>
      <c r="J43" s="220"/>
      <c r="K43" s="220"/>
      <c r="L43" s="220"/>
      <c r="M43" s="220"/>
      <c r="N43" s="220"/>
      <c r="O43" s="220"/>
      <c r="P43" s="220"/>
      <c r="Q43" s="220"/>
      <c r="R43" s="220"/>
      <c r="S43" s="220"/>
      <c r="T43" s="220"/>
      <c r="U43" s="220"/>
      <c r="V43" s="220"/>
      <c r="W43" s="220"/>
      <c r="X43" s="220"/>
      <c r="Y43" s="221"/>
    </row>
    <row r="49" customFormat="1" x14ac:dyDescent="0.15"/>
    <row r="50" customFormat="1" x14ac:dyDescent="0.15"/>
    <row r="51" customFormat="1" x14ac:dyDescent="0.15"/>
    <row r="52" customFormat="1" x14ac:dyDescent="0.15"/>
    <row r="53" customFormat="1" x14ac:dyDescent="0.15"/>
    <row r="54" customFormat="1" x14ac:dyDescent="0.15"/>
  </sheetData>
  <sheetProtection sheet="1" objects="1" scenarios="1"/>
  <mergeCells count="125">
    <mergeCell ref="O42:S42"/>
    <mergeCell ref="I42:M42"/>
    <mergeCell ref="C42:G42"/>
    <mergeCell ref="C43:G43"/>
    <mergeCell ref="H43:Y43"/>
    <mergeCell ref="H4:K4"/>
    <mergeCell ref="U42:Y42"/>
    <mergeCell ref="C35:O35"/>
    <mergeCell ref="R35:S35"/>
    <mergeCell ref="U35:V35"/>
    <mergeCell ref="X35:Y35"/>
    <mergeCell ref="C37:Y38"/>
    <mergeCell ref="C36:Y36"/>
    <mergeCell ref="C33:O33"/>
    <mergeCell ref="R33:S33"/>
    <mergeCell ref="U33:V33"/>
    <mergeCell ref="X33:Y33"/>
    <mergeCell ref="C34:O34"/>
    <mergeCell ref="R34:S34"/>
    <mergeCell ref="U34:V34"/>
    <mergeCell ref="X34:Y34"/>
    <mergeCell ref="C31:O31"/>
    <mergeCell ref="R31:S31"/>
    <mergeCell ref="U31:V31"/>
    <mergeCell ref="X31:Y31"/>
    <mergeCell ref="C32:O32"/>
    <mergeCell ref="R32:S32"/>
    <mergeCell ref="U32:V32"/>
    <mergeCell ref="X32:Y32"/>
    <mergeCell ref="C29:O29"/>
    <mergeCell ref="R29:S29"/>
    <mergeCell ref="U29:V29"/>
    <mergeCell ref="X29:Y29"/>
    <mergeCell ref="C30:O30"/>
    <mergeCell ref="R30:S30"/>
    <mergeCell ref="U30:V30"/>
    <mergeCell ref="X30:Y30"/>
    <mergeCell ref="C27:O27"/>
    <mergeCell ref="R27:S27"/>
    <mergeCell ref="U27:V27"/>
    <mergeCell ref="X27:Y27"/>
    <mergeCell ref="C28:O28"/>
    <mergeCell ref="R28:S28"/>
    <mergeCell ref="U28:V28"/>
    <mergeCell ref="X28:Y28"/>
    <mergeCell ref="C25:O25"/>
    <mergeCell ref="P25:Y25"/>
    <mergeCell ref="C26:O26"/>
    <mergeCell ref="R26:S26"/>
    <mergeCell ref="U26:V26"/>
    <mergeCell ref="X26:Y26"/>
    <mergeCell ref="C21:E22"/>
    <mergeCell ref="F21:U21"/>
    <mergeCell ref="V21:Y21"/>
    <mergeCell ref="F22:U22"/>
    <mergeCell ref="V22:Y22"/>
    <mergeCell ref="M2:O2"/>
    <mergeCell ref="P2:T2"/>
    <mergeCell ref="U2:V2"/>
    <mergeCell ref="W2:Y2"/>
    <mergeCell ref="C19:E20"/>
    <mergeCell ref="F19:H19"/>
    <mergeCell ref="I19:K19"/>
    <mergeCell ref="L19:U19"/>
    <mergeCell ref="V19:Y19"/>
    <mergeCell ref="F20:H20"/>
    <mergeCell ref="I20:K20"/>
    <mergeCell ref="L20:M20"/>
    <mergeCell ref="N20:U20"/>
    <mergeCell ref="V20:Y20"/>
    <mergeCell ref="P17:T17"/>
    <mergeCell ref="U17:Y17"/>
    <mergeCell ref="F18:J18"/>
    <mergeCell ref="K18:O18"/>
    <mergeCell ref="P18:T18"/>
    <mergeCell ref="U18:Y18"/>
    <mergeCell ref="C16:E16"/>
    <mergeCell ref="F16:G16"/>
    <mergeCell ref="N16:O16"/>
    <mergeCell ref="C17:E18"/>
    <mergeCell ref="F17:J17"/>
    <mergeCell ref="K17:O17"/>
    <mergeCell ref="C14:E14"/>
    <mergeCell ref="F14:Y14"/>
    <mergeCell ref="C15:E15"/>
    <mergeCell ref="F15:G15"/>
    <mergeCell ref="H15:T15"/>
    <mergeCell ref="U15:W15"/>
    <mergeCell ref="X15:Y15"/>
    <mergeCell ref="H13:J13"/>
    <mergeCell ref="K13:L13"/>
    <mergeCell ref="M13:O13"/>
    <mergeCell ref="P13:Q13"/>
    <mergeCell ref="X13:Y13"/>
    <mergeCell ref="R13:S13"/>
    <mergeCell ref="T13:U13"/>
    <mergeCell ref="V13:W13"/>
    <mergeCell ref="U10:Y10"/>
    <mergeCell ref="K11:O11"/>
    <mergeCell ref="P11:T11"/>
    <mergeCell ref="U11:Y11"/>
    <mergeCell ref="C8:E11"/>
    <mergeCell ref="F8:J8"/>
    <mergeCell ref="K8:Y8"/>
    <mergeCell ref="F9:J9"/>
    <mergeCell ref="K9:O9"/>
    <mergeCell ref="P9:T9"/>
    <mergeCell ref="U9:Y9"/>
    <mergeCell ref="F10:J11"/>
    <mergeCell ref="K10:O10"/>
    <mergeCell ref="P10:T10"/>
    <mergeCell ref="K7:O7"/>
    <mergeCell ref="P7:T7"/>
    <mergeCell ref="U7:Y7"/>
    <mergeCell ref="P4:Q4"/>
    <mergeCell ref="C5:E7"/>
    <mergeCell ref="F5:J5"/>
    <mergeCell ref="K5:O5"/>
    <mergeCell ref="P5:T5"/>
    <mergeCell ref="U5:Y5"/>
    <mergeCell ref="F6:J7"/>
    <mergeCell ref="K6:O6"/>
    <mergeCell ref="P6:T6"/>
    <mergeCell ref="U6:Y6"/>
    <mergeCell ref="R4:S4"/>
  </mergeCells>
  <phoneticPr fontId="1"/>
  <conditionalFormatting sqref="F19:K19">
    <cfRule type="expression" dxfId="21" priority="45">
      <formula>$P$2="官庁営繕"</formula>
    </cfRule>
  </conditionalFormatting>
  <conditionalFormatting sqref="F20:K20">
    <cfRule type="expression" dxfId="20" priority="1">
      <formula>$P$2="官庁営繕"</formula>
    </cfRule>
    <cfRule type="expression" dxfId="19" priority="47">
      <formula>$P$2="官庁営繕"</formula>
    </cfRule>
  </conditionalFormatting>
  <conditionalFormatting sqref="F18:Y18">
    <cfRule type="containsBlanks" dxfId="18" priority="14">
      <formula>LEN(TRIM(F18))=0</formula>
    </cfRule>
  </conditionalFormatting>
  <conditionalFormatting sqref="H4:K4">
    <cfRule type="cellIs" dxfId="17" priority="10" operator="equal">
      <formula>"入力必須項目"</formula>
    </cfRule>
  </conditionalFormatting>
  <conditionalFormatting sqref="K13:L13 X13:Y13 F14:Y14 H15:T15 H16 J16 L16 P16 R16 T16">
    <cfRule type="containsBlanks" dxfId="16" priority="17">
      <formula>LEN(TRIM(F13))=0</formula>
    </cfRule>
  </conditionalFormatting>
  <conditionalFormatting sqref="K5:T5">
    <cfRule type="cellIs" dxfId="15" priority="22" operator="equal">
      <formula>"選択してください"</formula>
    </cfRule>
  </conditionalFormatting>
  <conditionalFormatting sqref="K7:T7 K8:Y8 K11:O11">
    <cfRule type="containsBlanks" dxfId="14" priority="18">
      <formula>LEN(TRIM(K7))=0</formula>
    </cfRule>
  </conditionalFormatting>
  <conditionalFormatting sqref="N20:U20">
    <cfRule type="cellIs" dxfId="13" priority="24" operator="equal">
      <formula>"選択してください"</formula>
    </cfRule>
  </conditionalFormatting>
  <conditionalFormatting sqref="P2:T2">
    <cfRule type="cellIs" dxfId="12" priority="37" operator="equal">
      <formula>"選択してください"</formula>
    </cfRule>
  </conditionalFormatting>
  <conditionalFormatting sqref="Q27:Q35">
    <cfRule type="expression" dxfId="11" priority="35">
      <formula>OR(R27="",R27=0)</formula>
    </cfRule>
  </conditionalFormatting>
  <conditionalFormatting sqref="R13:S13">
    <cfRule type="cellIs" dxfId="10" priority="9" operator="equal">
      <formula>0</formula>
    </cfRule>
  </conditionalFormatting>
  <conditionalFormatting sqref="R27:S35">
    <cfRule type="expression" dxfId="9" priority="32">
      <formula>R27=0</formula>
    </cfRule>
  </conditionalFormatting>
  <conditionalFormatting sqref="T4">
    <cfRule type="containsBlanks" dxfId="8" priority="44">
      <formula>LEN(TRIM(T4))=0</formula>
    </cfRule>
  </conditionalFormatting>
  <conditionalFormatting sqref="T26:T35">
    <cfRule type="expression" dxfId="7" priority="34">
      <formula>OR(U26="",U26=0)</formula>
    </cfRule>
  </conditionalFormatting>
  <conditionalFormatting sqref="U26:V35">
    <cfRule type="expression" dxfId="6" priority="31">
      <formula>U26=0</formula>
    </cfRule>
  </conditionalFormatting>
  <conditionalFormatting sqref="V4 X4">
    <cfRule type="containsBlanks" dxfId="5" priority="19">
      <formula>LEN(TRIM(V4))=0</formula>
    </cfRule>
  </conditionalFormatting>
  <conditionalFormatting sqref="V13:W13">
    <cfRule type="cellIs" dxfId="4" priority="8" operator="equal">
      <formula>0</formula>
    </cfRule>
  </conditionalFormatting>
  <conditionalFormatting sqref="V22:Y22">
    <cfRule type="containsBlanks" dxfId="3" priority="11">
      <formula>LEN(TRIM(V22))=0</formula>
    </cfRule>
  </conditionalFormatting>
  <conditionalFormatting sqref="W26:W35">
    <cfRule type="expression" dxfId="2" priority="33">
      <formula>OR(X26="",X26=0)</formula>
    </cfRule>
  </conditionalFormatting>
  <conditionalFormatting sqref="W2:Y2">
    <cfRule type="cellIs" dxfId="1" priority="36" operator="equal">
      <formula>"←選択してください"</formula>
    </cfRule>
  </conditionalFormatting>
  <conditionalFormatting sqref="X26:Y35">
    <cfRule type="expression" dxfId="0" priority="30">
      <formula>X26=0</formula>
    </cfRule>
  </conditionalFormatting>
  <dataValidations xWindow="180" yWindow="634" count="7">
    <dataValidation type="list" allowBlank="1" showInputMessage="1" showErrorMessage="1" sqref="W2:Y2" xr:uid="{00000000-0002-0000-0000-000000000000}">
      <formula1>分野</formula1>
    </dataValidation>
    <dataValidation type="list" allowBlank="1" showInputMessage="1" showErrorMessage="1" sqref="P2:T2" xr:uid="{00000000-0002-0000-0000-000001000000}">
      <formula1>適用事業</formula1>
    </dataValidation>
    <dataValidation type="list" allowBlank="1" showInputMessage="1" showErrorMessage="1" sqref="W26:W35 Q26:Q35 T26:T35 H42 N42 T42" xr:uid="{00000000-0002-0000-0000-000002000000}">
      <formula1>"□,■"</formula1>
    </dataValidation>
    <dataValidation type="list" allowBlank="1" showInputMessage="1" sqref="N20:U20" xr:uid="{00000000-0002-0000-0000-000003000000}">
      <formula1>部課名</formula1>
    </dataValidation>
    <dataValidation type="list" allowBlank="1" showInputMessage="1" sqref="K5:Y5" xr:uid="{00000000-0002-0000-0000-000004000000}">
      <formula1>所属名</formula1>
    </dataValidation>
    <dataValidation imeMode="off" allowBlank="1" showInputMessage="1" showErrorMessage="1" sqref="T4 V4 X4 K13:L13 X13:Y13 H16 J16 L16 P16 R16 T16 F18:Y18 V22:Y22" xr:uid="{00000000-0002-0000-0000-000005000000}"/>
    <dataValidation imeMode="on" allowBlank="1" showInputMessage="1" showErrorMessage="1" sqref="K7:T7 K8:Y8 K11:O11 F14:Y14 H15:T15" xr:uid="{00000000-0002-0000-0000-000006000000}"/>
  </dataValidations>
  <pageMargins left="0.78740157480314965" right="0.39370078740157483"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xWindow="180" yWindow="634" count="1">
        <x14:dataValidation type="list" allowBlank="1" showInputMessage="1" showErrorMessage="1" xr:uid="{00000000-0002-0000-0000-000007000000}">
          <x14:formula1>
            <xm:f>所属一覧!$J$2:$J$3</xm:f>
          </x14:formula1>
          <xm:sqref>R4:S4 F16:G16 N16:O16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69"/>
  <sheetViews>
    <sheetView zoomScaleNormal="100" zoomScaleSheetLayoutView="115" workbookViewId="0">
      <pane ySplit="6" topLeftCell="A7" activePane="bottomLeft" state="frozen"/>
      <selection activeCell="W2" sqref="W2:Y2"/>
      <selection pane="bottomLeft" activeCell="AA1" sqref="AA1"/>
    </sheetView>
  </sheetViews>
  <sheetFormatPr defaultRowHeight="13.5" x14ac:dyDescent="0.15"/>
  <cols>
    <col min="1" max="4" width="2.125" customWidth="1"/>
    <col min="5" max="31" width="3.625" customWidth="1"/>
  </cols>
  <sheetData>
    <row r="1" spans="1:27" ht="20.100000000000001" customHeight="1" x14ac:dyDescent="0.15">
      <c r="A1" t="s">
        <v>274</v>
      </c>
    </row>
    <row r="2" spans="1:27" ht="20.100000000000001" customHeight="1" x14ac:dyDescent="0.15">
      <c r="A2" s="297" t="s">
        <v>230</v>
      </c>
      <c r="B2" s="298"/>
      <c r="C2" s="298"/>
      <c r="D2" s="298"/>
      <c r="E2" s="298"/>
      <c r="F2" s="298"/>
      <c r="G2" s="298"/>
      <c r="H2" s="298"/>
      <c r="I2" s="298"/>
      <c r="J2" s="298"/>
      <c r="K2" s="298"/>
      <c r="L2" s="298"/>
      <c r="M2" s="298"/>
      <c r="N2" s="298"/>
      <c r="O2" s="298"/>
      <c r="P2" s="298"/>
      <c r="Q2" s="298"/>
      <c r="R2" s="298"/>
      <c r="S2" s="298"/>
      <c r="T2" s="298"/>
      <c r="U2" s="298"/>
      <c r="V2" s="298"/>
      <c r="W2" s="299"/>
      <c r="X2" s="290" t="s">
        <v>176</v>
      </c>
      <c r="Y2" s="290"/>
      <c r="Z2" s="290"/>
      <c r="AA2" s="24" t="s">
        <v>50</v>
      </c>
    </row>
    <row r="3" spans="1:27" ht="20.100000000000001" customHeight="1" x14ac:dyDescent="0.15">
      <c r="A3" s="300"/>
      <c r="B3" s="301"/>
      <c r="C3" s="301"/>
      <c r="D3" s="301"/>
      <c r="E3" s="301"/>
      <c r="F3" s="301"/>
      <c r="G3" s="301"/>
      <c r="H3" s="301"/>
      <c r="I3" s="301"/>
      <c r="J3" s="301"/>
      <c r="K3" s="301"/>
      <c r="L3" s="301"/>
      <c r="M3" s="301"/>
      <c r="N3" s="301"/>
      <c r="O3" s="301"/>
      <c r="P3" s="301"/>
      <c r="Q3" s="301"/>
      <c r="R3" s="301"/>
      <c r="S3" s="301"/>
      <c r="T3" s="301"/>
      <c r="U3" s="301"/>
      <c r="V3" s="301"/>
      <c r="W3" s="302"/>
      <c r="X3" s="290" t="s">
        <v>170</v>
      </c>
      <c r="Y3" s="290"/>
      <c r="Z3" s="290"/>
      <c r="AA3" s="24" t="s">
        <v>50</v>
      </c>
    </row>
    <row r="4" spans="1:27" ht="5.0999999999999996" customHeight="1" x14ac:dyDescent="0.15">
      <c r="C4" s="91"/>
      <c r="D4" s="91"/>
      <c r="E4" s="91"/>
      <c r="F4" s="91"/>
      <c r="G4" s="91"/>
      <c r="H4" s="91"/>
      <c r="I4" s="91"/>
      <c r="J4" s="91"/>
      <c r="K4" s="91"/>
      <c r="L4" s="91"/>
      <c r="M4" s="91"/>
      <c r="N4" s="91"/>
      <c r="O4" s="91"/>
      <c r="P4" s="91"/>
      <c r="Q4" s="91"/>
      <c r="R4" s="91"/>
      <c r="S4" s="91"/>
      <c r="T4" s="91"/>
      <c r="U4" s="91"/>
      <c r="V4" s="91"/>
      <c r="W4" s="27"/>
      <c r="X4" s="18"/>
      <c r="Y4" s="18"/>
      <c r="Z4" s="18"/>
    </row>
    <row r="5" spans="1:27" ht="13.5" customHeight="1" x14ac:dyDescent="0.15">
      <c r="A5" s="290" t="s">
        <v>178</v>
      </c>
      <c r="B5" s="290"/>
      <c r="C5" s="290"/>
      <c r="D5" s="290"/>
      <c r="E5" s="290"/>
      <c r="F5" s="290"/>
      <c r="G5" s="290"/>
      <c r="H5" s="290"/>
      <c r="I5" s="290"/>
      <c r="J5" s="290" t="s">
        <v>57</v>
      </c>
      <c r="K5" s="290"/>
      <c r="L5" s="290"/>
      <c r="M5" s="290"/>
      <c r="N5" s="290"/>
      <c r="O5" s="290"/>
      <c r="P5" s="290" t="s">
        <v>179</v>
      </c>
      <c r="Q5" s="290"/>
      <c r="R5" s="290"/>
      <c r="S5" s="290" t="s">
        <v>189</v>
      </c>
      <c r="T5" s="290"/>
      <c r="U5" s="290" t="s">
        <v>224</v>
      </c>
      <c r="V5" s="290"/>
      <c r="W5" s="290"/>
      <c r="X5" s="290"/>
      <c r="Y5" s="290"/>
      <c r="Z5" s="290"/>
      <c r="AA5" s="290"/>
    </row>
    <row r="6" spans="1:27" x14ac:dyDescent="0.15">
      <c r="A6" s="290"/>
      <c r="B6" s="290"/>
      <c r="C6" s="290"/>
      <c r="D6" s="290"/>
      <c r="E6" s="290"/>
      <c r="F6" s="290"/>
      <c r="G6" s="290"/>
      <c r="H6" s="290"/>
      <c r="I6" s="290"/>
      <c r="J6" s="290"/>
      <c r="K6" s="290"/>
      <c r="L6" s="290"/>
      <c r="M6" s="290"/>
      <c r="N6" s="290"/>
      <c r="O6" s="290"/>
      <c r="P6" s="39" t="s">
        <v>183</v>
      </c>
      <c r="Q6" s="40" t="s">
        <v>184</v>
      </c>
      <c r="R6" s="41" t="s">
        <v>185</v>
      </c>
      <c r="S6" s="42" t="s">
        <v>183</v>
      </c>
      <c r="T6" s="41" t="s">
        <v>184</v>
      </c>
      <c r="U6" s="290"/>
      <c r="V6" s="290"/>
      <c r="W6" s="290"/>
      <c r="X6" s="290"/>
      <c r="Y6" s="290"/>
      <c r="Z6" s="290"/>
      <c r="AA6" s="290"/>
    </row>
    <row r="7" spans="1:27" x14ac:dyDescent="0.15">
      <c r="A7" s="274" t="s">
        <v>279</v>
      </c>
      <c r="B7" s="275"/>
      <c r="C7" s="275"/>
      <c r="D7" s="275"/>
      <c r="E7" s="275"/>
      <c r="F7" s="275"/>
      <c r="G7" s="275"/>
      <c r="H7" s="275"/>
      <c r="I7" s="276"/>
      <c r="J7" s="277" t="s">
        <v>186</v>
      </c>
      <c r="K7" s="278"/>
      <c r="L7" s="278"/>
      <c r="M7" s="278"/>
      <c r="N7" s="278"/>
      <c r="O7" s="279"/>
      <c r="P7" s="34" t="s">
        <v>50</v>
      </c>
      <c r="Q7" s="84"/>
      <c r="R7" s="85"/>
      <c r="S7" s="34" t="s">
        <v>50</v>
      </c>
      <c r="T7" s="85"/>
      <c r="U7" s="280"/>
      <c r="V7" s="275"/>
      <c r="W7" s="275"/>
      <c r="X7" s="275"/>
      <c r="Y7" s="275"/>
      <c r="Z7" s="275"/>
      <c r="AA7" s="276"/>
    </row>
    <row r="8" spans="1:27" x14ac:dyDescent="0.15">
      <c r="A8" s="43" t="s">
        <v>280</v>
      </c>
      <c r="B8" s="44"/>
      <c r="C8" s="45"/>
      <c r="D8" s="45"/>
      <c r="E8" s="55"/>
      <c r="F8" s="55"/>
      <c r="G8" s="55"/>
      <c r="H8" s="55"/>
      <c r="I8" s="55"/>
      <c r="J8" s="56"/>
      <c r="K8" s="56"/>
      <c r="L8" s="56"/>
      <c r="M8" s="56"/>
      <c r="N8" s="56"/>
      <c r="O8" s="56"/>
      <c r="P8" s="56"/>
      <c r="Q8" s="56"/>
      <c r="R8" s="32"/>
      <c r="S8" s="56"/>
      <c r="T8" s="56"/>
      <c r="U8" s="55"/>
      <c r="V8" s="46"/>
      <c r="W8" s="46"/>
      <c r="X8" s="46"/>
      <c r="Y8" s="46"/>
      <c r="Z8" s="46"/>
      <c r="AA8" s="47"/>
    </row>
    <row r="9" spans="1:27" x14ac:dyDescent="0.15">
      <c r="A9" s="48"/>
      <c r="B9" s="281" t="s">
        <v>281</v>
      </c>
      <c r="C9" s="282"/>
      <c r="D9" s="282"/>
      <c r="E9" s="282"/>
      <c r="F9" s="282"/>
      <c r="G9" s="282"/>
      <c r="H9" s="282"/>
      <c r="I9" s="283"/>
      <c r="J9" s="284" t="s">
        <v>186</v>
      </c>
      <c r="K9" s="285"/>
      <c r="L9" s="285"/>
      <c r="M9" s="285"/>
      <c r="N9" s="285"/>
      <c r="O9" s="286"/>
      <c r="P9" s="73" t="s">
        <v>50</v>
      </c>
      <c r="Q9" s="86"/>
      <c r="R9" s="74" t="s">
        <v>50</v>
      </c>
      <c r="S9" s="75" t="s">
        <v>50</v>
      </c>
      <c r="T9" s="87"/>
      <c r="U9" s="287"/>
      <c r="V9" s="288"/>
      <c r="W9" s="288"/>
      <c r="X9" s="288"/>
      <c r="Y9" s="288"/>
      <c r="Z9" s="288"/>
      <c r="AA9" s="289"/>
    </row>
    <row r="10" spans="1:27" x14ac:dyDescent="0.15">
      <c r="A10" s="48"/>
      <c r="B10" s="271" t="s">
        <v>292</v>
      </c>
      <c r="C10" s="272"/>
      <c r="D10" s="272"/>
      <c r="E10" s="272"/>
      <c r="F10" s="272"/>
      <c r="G10" s="272"/>
      <c r="H10" s="272"/>
      <c r="I10" s="273"/>
      <c r="J10" s="247" t="s">
        <v>207</v>
      </c>
      <c r="K10" s="248"/>
      <c r="L10" s="248"/>
      <c r="M10" s="248"/>
      <c r="N10" s="248"/>
      <c r="O10" s="249"/>
      <c r="P10" s="79" t="s">
        <v>50</v>
      </c>
      <c r="Q10" s="77" t="s">
        <v>50</v>
      </c>
      <c r="R10" s="78" t="s">
        <v>50</v>
      </c>
      <c r="S10" s="79" t="s">
        <v>50</v>
      </c>
      <c r="T10" s="78" t="s">
        <v>50</v>
      </c>
      <c r="U10" s="244"/>
      <c r="V10" s="245"/>
      <c r="W10" s="245"/>
      <c r="X10" s="245"/>
      <c r="Y10" s="245"/>
      <c r="Z10" s="245"/>
      <c r="AA10" s="246"/>
    </row>
    <row r="11" spans="1:27" x14ac:dyDescent="0.15">
      <c r="A11" s="48"/>
      <c r="B11" s="271" t="s">
        <v>283</v>
      </c>
      <c r="C11" s="272"/>
      <c r="D11" s="272"/>
      <c r="E11" s="272"/>
      <c r="F11" s="272"/>
      <c r="G11" s="272"/>
      <c r="H11" s="272"/>
      <c r="I11" s="273"/>
      <c r="J11" s="247" t="s">
        <v>207</v>
      </c>
      <c r="K11" s="248"/>
      <c r="L11" s="248"/>
      <c r="M11" s="248"/>
      <c r="N11" s="248"/>
      <c r="O11" s="249"/>
      <c r="P11" s="79" t="s">
        <v>50</v>
      </c>
      <c r="Q11" s="77" t="s">
        <v>50</v>
      </c>
      <c r="R11" s="78" t="s">
        <v>50</v>
      </c>
      <c r="S11" s="79" t="s">
        <v>50</v>
      </c>
      <c r="T11" s="78" t="s">
        <v>50</v>
      </c>
      <c r="U11" s="244"/>
      <c r="V11" s="245"/>
      <c r="W11" s="245"/>
      <c r="X11" s="245"/>
      <c r="Y11" s="245"/>
      <c r="Z11" s="245"/>
      <c r="AA11" s="246"/>
    </row>
    <row r="12" spans="1:27" x14ac:dyDescent="0.15">
      <c r="A12" s="48"/>
      <c r="B12" s="271" t="s">
        <v>284</v>
      </c>
      <c r="C12" s="272"/>
      <c r="D12" s="272"/>
      <c r="E12" s="272"/>
      <c r="F12" s="272"/>
      <c r="G12" s="272"/>
      <c r="H12" s="272"/>
      <c r="I12" s="273"/>
      <c r="J12" s="247" t="s">
        <v>207</v>
      </c>
      <c r="K12" s="248"/>
      <c r="L12" s="248"/>
      <c r="M12" s="248"/>
      <c r="N12" s="248"/>
      <c r="O12" s="249"/>
      <c r="P12" s="79" t="s">
        <v>50</v>
      </c>
      <c r="Q12" s="77" t="s">
        <v>50</v>
      </c>
      <c r="R12" s="78" t="s">
        <v>50</v>
      </c>
      <c r="S12" s="79" t="s">
        <v>50</v>
      </c>
      <c r="T12" s="78" t="s">
        <v>50</v>
      </c>
      <c r="U12" s="244"/>
      <c r="V12" s="245"/>
      <c r="W12" s="245"/>
      <c r="X12" s="245"/>
      <c r="Y12" s="245"/>
      <c r="Z12" s="245"/>
      <c r="AA12" s="246"/>
    </row>
    <row r="13" spans="1:27" x14ac:dyDescent="0.15">
      <c r="A13" s="48"/>
      <c r="B13" s="271" t="s">
        <v>285</v>
      </c>
      <c r="C13" s="272"/>
      <c r="D13" s="272"/>
      <c r="E13" s="272"/>
      <c r="F13" s="272"/>
      <c r="G13" s="272"/>
      <c r="H13" s="272"/>
      <c r="I13" s="273"/>
      <c r="J13" s="247" t="s">
        <v>207</v>
      </c>
      <c r="K13" s="248"/>
      <c r="L13" s="248"/>
      <c r="M13" s="248"/>
      <c r="N13" s="248"/>
      <c r="O13" s="249"/>
      <c r="P13" s="79" t="s">
        <v>50</v>
      </c>
      <c r="Q13" s="77" t="s">
        <v>50</v>
      </c>
      <c r="R13" s="78" t="s">
        <v>50</v>
      </c>
      <c r="S13" s="79" t="s">
        <v>50</v>
      </c>
      <c r="T13" s="78" t="s">
        <v>50</v>
      </c>
      <c r="U13" s="244"/>
      <c r="V13" s="245"/>
      <c r="W13" s="245"/>
      <c r="X13" s="245"/>
      <c r="Y13" s="245"/>
      <c r="Z13" s="245"/>
      <c r="AA13" s="246"/>
    </row>
    <row r="14" spans="1:27" x14ac:dyDescent="0.15">
      <c r="A14" s="48"/>
      <c r="B14" s="253" t="s">
        <v>286</v>
      </c>
      <c r="C14" s="254"/>
      <c r="D14" s="254"/>
      <c r="E14" s="254"/>
      <c r="F14" s="254"/>
      <c r="G14" s="254"/>
      <c r="H14" s="254"/>
      <c r="I14" s="255"/>
      <c r="J14" s="256" t="s">
        <v>207</v>
      </c>
      <c r="K14" s="257"/>
      <c r="L14" s="257"/>
      <c r="M14" s="257"/>
      <c r="N14" s="257"/>
      <c r="O14" s="258"/>
      <c r="P14" s="83" t="s">
        <v>50</v>
      </c>
      <c r="Q14" s="81" t="s">
        <v>50</v>
      </c>
      <c r="R14" s="82" t="s">
        <v>50</v>
      </c>
      <c r="S14" s="83" t="s">
        <v>50</v>
      </c>
      <c r="T14" s="82" t="s">
        <v>50</v>
      </c>
      <c r="U14" s="259"/>
      <c r="V14" s="260"/>
      <c r="W14" s="260"/>
      <c r="X14" s="260"/>
      <c r="Y14" s="260"/>
      <c r="Z14" s="260"/>
      <c r="AA14" s="261"/>
    </row>
    <row r="15" spans="1:27" x14ac:dyDescent="0.15">
      <c r="A15" s="48"/>
      <c r="B15" s="49" t="s">
        <v>282</v>
      </c>
      <c r="C15" s="50"/>
      <c r="D15" s="50"/>
      <c r="E15" s="50"/>
      <c r="F15" s="50"/>
      <c r="G15" s="50"/>
      <c r="H15" s="50"/>
      <c r="I15" s="50"/>
      <c r="J15" s="33"/>
      <c r="K15" s="33"/>
      <c r="L15" s="33"/>
      <c r="M15" s="33"/>
      <c r="N15" s="33"/>
      <c r="O15" s="33"/>
      <c r="P15" s="33"/>
      <c r="Q15" s="33"/>
      <c r="R15" s="33"/>
      <c r="S15" s="33"/>
      <c r="T15" s="33"/>
      <c r="U15" s="50"/>
      <c r="V15" s="50"/>
      <c r="W15" s="50"/>
      <c r="X15" s="50"/>
      <c r="Y15" s="50"/>
      <c r="Z15" s="50"/>
      <c r="AA15" s="51"/>
    </row>
    <row r="16" spans="1:27" x14ac:dyDescent="0.15">
      <c r="A16" s="48"/>
      <c r="B16" s="52"/>
      <c r="C16" s="281" t="s">
        <v>287</v>
      </c>
      <c r="D16" s="282"/>
      <c r="E16" s="282"/>
      <c r="F16" s="282"/>
      <c r="G16" s="282"/>
      <c r="H16" s="282"/>
      <c r="I16" s="283"/>
      <c r="J16" s="291" t="s">
        <v>181</v>
      </c>
      <c r="K16" s="292"/>
      <c r="L16" s="292" t="s">
        <v>182</v>
      </c>
      <c r="M16" s="292"/>
      <c r="N16" s="292" t="s">
        <v>191</v>
      </c>
      <c r="O16" s="293"/>
      <c r="P16" s="75" t="s">
        <v>50</v>
      </c>
      <c r="Q16" s="86"/>
      <c r="R16" s="89" t="s">
        <v>50</v>
      </c>
      <c r="S16" s="102"/>
      <c r="T16" s="87"/>
      <c r="U16" s="287"/>
      <c r="V16" s="288"/>
      <c r="W16" s="288"/>
      <c r="X16" s="288"/>
      <c r="Y16" s="288"/>
      <c r="Z16" s="288"/>
      <c r="AA16" s="289"/>
    </row>
    <row r="17" spans="1:27" x14ac:dyDescent="0.15">
      <c r="A17" s="48"/>
      <c r="B17" s="52"/>
      <c r="C17" s="271" t="s">
        <v>288</v>
      </c>
      <c r="D17" s="272"/>
      <c r="E17" s="272"/>
      <c r="F17" s="272"/>
      <c r="G17" s="272"/>
      <c r="H17" s="272"/>
      <c r="I17" s="273"/>
      <c r="J17" s="241" t="s">
        <v>181</v>
      </c>
      <c r="K17" s="242"/>
      <c r="L17" s="242" t="s">
        <v>182</v>
      </c>
      <c r="M17" s="242"/>
      <c r="N17" s="242" t="s">
        <v>191</v>
      </c>
      <c r="O17" s="243"/>
      <c r="P17" s="79" t="s">
        <v>50</v>
      </c>
      <c r="Q17" s="97"/>
      <c r="R17" s="78" t="s">
        <v>50</v>
      </c>
      <c r="S17" s="104"/>
      <c r="T17" s="96"/>
      <c r="U17" s="244"/>
      <c r="V17" s="245"/>
      <c r="W17" s="245"/>
      <c r="X17" s="245"/>
      <c r="Y17" s="245"/>
      <c r="Z17" s="245"/>
      <c r="AA17" s="246"/>
    </row>
    <row r="18" spans="1:27" x14ac:dyDescent="0.15">
      <c r="A18" s="48"/>
      <c r="B18" s="52"/>
      <c r="C18" s="271" t="s">
        <v>289</v>
      </c>
      <c r="D18" s="272"/>
      <c r="E18" s="272"/>
      <c r="F18" s="272"/>
      <c r="G18" s="272"/>
      <c r="H18" s="272"/>
      <c r="I18" s="273"/>
      <c r="J18" s="241" t="s">
        <v>181</v>
      </c>
      <c r="K18" s="242"/>
      <c r="L18" s="242" t="s">
        <v>182</v>
      </c>
      <c r="M18" s="242"/>
      <c r="N18" s="242" t="s">
        <v>191</v>
      </c>
      <c r="O18" s="243"/>
      <c r="P18" s="79" t="s">
        <v>50</v>
      </c>
      <c r="Q18" s="97"/>
      <c r="R18" s="78" t="s">
        <v>50</v>
      </c>
      <c r="S18" s="104"/>
      <c r="T18" s="96"/>
      <c r="U18" s="244"/>
      <c r="V18" s="245"/>
      <c r="W18" s="245"/>
      <c r="X18" s="245"/>
      <c r="Y18" s="245"/>
      <c r="Z18" s="245"/>
      <c r="AA18" s="246"/>
    </row>
    <row r="19" spans="1:27" x14ac:dyDescent="0.15">
      <c r="A19" s="48"/>
      <c r="B19" s="52"/>
      <c r="C19" s="244" t="s">
        <v>290</v>
      </c>
      <c r="D19" s="245"/>
      <c r="E19" s="245"/>
      <c r="F19" s="245"/>
      <c r="G19" s="245"/>
      <c r="H19" s="245"/>
      <c r="I19" s="246"/>
      <c r="J19" s="241" t="s">
        <v>181</v>
      </c>
      <c r="K19" s="242"/>
      <c r="L19" s="242" t="s">
        <v>182</v>
      </c>
      <c r="M19" s="242"/>
      <c r="N19" s="242" t="s">
        <v>191</v>
      </c>
      <c r="O19" s="243"/>
      <c r="P19" s="79" t="s">
        <v>50</v>
      </c>
      <c r="Q19" s="97"/>
      <c r="R19" s="78" t="s">
        <v>50</v>
      </c>
      <c r="S19" s="104"/>
      <c r="T19" s="96"/>
      <c r="U19" s="244"/>
      <c r="V19" s="245"/>
      <c r="W19" s="245"/>
      <c r="X19" s="245"/>
      <c r="Y19" s="245"/>
      <c r="Z19" s="245"/>
      <c r="AA19" s="246"/>
    </row>
    <row r="20" spans="1:27" x14ac:dyDescent="0.15">
      <c r="A20" s="53"/>
      <c r="B20" s="54"/>
      <c r="C20" s="253" t="s">
        <v>291</v>
      </c>
      <c r="D20" s="254"/>
      <c r="E20" s="254"/>
      <c r="F20" s="254"/>
      <c r="G20" s="254"/>
      <c r="H20" s="254"/>
      <c r="I20" s="255"/>
      <c r="J20" s="268" t="s">
        <v>181</v>
      </c>
      <c r="K20" s="269"/>
      <c r="L20" s="269" t="s">
        <v>182</v>
      </c>
      <c r="M20" s="269"/>
      <c r="N20" s="269" t="s">
        <v>191</v>
      </c>
      <c r="O20" s="270"/>
      <c r="P20" s="83" t="s">
        <v>50</v>
      </c>
      <c r="Q20" s="94"/>
      <c r="R20" s="82" t="s">
        <v>50</v>
      </c>
      <c r="S20" s="103"/>
      <c r="T20" s="95"/>
      <c r="U20" s="259"/>
      <c r="V20" s="260"/>
      <c r="W20" s="260"/>
      <c r="X20" s="260"/>
      <c r="Y20" s="260"/>
      <c r="Z20" s="260"/>
      <c r="AA20" s="261"/>
    </row>
    <row r="21" spans="1:27" x14ac:dyDescent="0.15">
      <c r="A21" s="43" t="s">
        <v>293</v>
      </c>
      <c r="B21" s="44"/>
      <c r="C21" s="45"/>
      <c r="D21" s="45"/>
      <c r="E21" s="55"/>
      <c r="F21" s="55"/>
      <c r="G21" s="55"/>
      <c r="H21" s="55"/>
      <c r="I21" s="55"/>
      <c r="J21" s="56"/>
      <c r="K21" s="56"/>
      <c r="L21" s="56"/>
      <c r="M21" s="56"/>
      <c r="N21" s="56"/>
      <c r="O21" s="56"/>
      <c r="P21" s="32"/>
      <c r="Q21" s="56"/>
      <c r="R21" s="32"/>
      <c r="S21" s="56"/>
      <c r="T21" s="56"/>
      <c r="U21" s="55"/>
      <c r="V21" s="46"/>
      <c r="W21" s="46"/>
      <c r="X21" s="46"/>
      <c r="Y21" s="46"/>
      <c r="Z21" s="46"/>
      <c r="AA21" s="47"/>
    </row>
    <row r="22" spans="1:27" x14ac:dyDescent="0.15">
      <c r="A22" s="48"/>
      <c r="B22" s="281" t="s">
        <v>180</v>
      </c>
      <c r="C22" s="282"/>
      <c r="D22" s="282"/>
      <c r="E22" s="282"/>
      <c r="F22" s="282"/>
      <c r="G22" s="282"/>
      <c r="H22" s="282"/>
      <c r="I22" s="283"/>
      <c r="J22" s="284" t="s">
        <v>186</v>
      </c>
      <c r="K22" s="285"/>
      <c r="L22" s="285"/>
      <c r="M22" s="285"/>
      <c r="N22" s="285"/>
      <c r="O22" s="286"/>
      <c r="P22" s="73" t="s">
        <v>50</v>
      </c>
      <c r="Q22" s="86"/>
      <c r="R22" s="74" t="s">
        <v>50</v>
      </c>
      <c r="S22" s="75" t="s">
        <v>50</v>
      </c>
      <c r="T22" s="87"/>
      <c r="U22" s="287"/>
      <c r="V22" s="288"/>
      <c r="W22" s="288"/>
      <c r="X22" s="288"/>
      <c r="Y22" s="288"/>
      <c r="Z22" s="288"/>
      <c r="AA22" s="289"/>
    </row>
    <row r="23" spans="1:27" ht="13.5" customHeight="1" x14ac:dyDescent="0.15">
      <c r="A23" s="48"/>
      <c r="B23" s="271" t="s">
        <v>294</v>
      </c>
      <c r="C23" s="272"/>
      <c r="D23" s="272"/>
      <c r="E23" s="272"/>
      <c r="F23" s="272"/>
      <c r="G23" s="272"/>
      <c r="H23" s="272"/>
      <c r="I23" s="273"/>
      <c r="J23" s="247" t="s">
        <v>187</v>
      </c>
      <c r="K23" s="248"/>
      <c r="L23" s="248"/>
      <c r="M23" s="248"/>
      <c r="N23" s="248"/>
      <c r="O23" s="249"/>
      <c r="P23" s="76" t="s">
        <v>50</v>
      </c>
      <c r="Q23" s="77" t="s">
        <v>50</v>
      </c>
      <c r="R23" s="78" t="s">
        <v>50</v>
      </c>
      <c r="S23" s="79" t="s">
        <v>50</v>
      </c>
      <c r="T23" s="78" t="s">
        <v>50</v>
      </c>
      <c r="U23" s="244"/>
      <c r="V23" s="245"/>
      <c r="W23" s="245"/>
      <c r="X23" s="245"/>
      <c r="Y23" s="245"/>
      <c r="Z23" s="245"/>
      <c r="AA23" s="246"/>
    </row>
    <row r="24" spans="1:27" x14ac:dyDescent="0.15">
      <c r="A24" s="48"/>
      <c r="B24" s="49" t="s">
        <v>295</v>
      </c>
      <c r="C24" s="50"/>
      <c r="D24" s="50"/>
      <c r="E24" s="50"/>
      <c r="F24" s="50"/>
      <c r="G24" s="50"/>
      <c r="H24" s="50"/>
      <c r="I24" s="50"/>
      <c r="J24" s="33"/>
      <c r="K24" s="33"/>
      <c r="L24" s="33"/>
      <c r="M24" s="33"/>
      <c r="N24" s="33"/>
      <c r="O24" s="33"/>
      <c r="P24" s="33"/>
      <c r="Q24" s="33"/>
      <c r="R24" s="33"/>
      <c r="S24" s="33"/>
      <c r="T24" s="33"/>
      <c r="U24" s="50"/>
      <c r="V24" s="50"/>
      <c r="W24" s="50"/>
      <c r="X24" s="50"/>
      <c r="Y24" s="50"/>
      <c r="Z24" s="50"/>
      <c r="AA24" s="51"/>
    </row>
    <row r="25" spans="1:27" x14ac:dyDescent="0.15">
      <c r="A25" s="48"/>
      <c r="B25" s="52"/>
      <c r="C25" s="294" t="s">
        <v>296</v>
      </c>
      <c r="D25" s="295"/>
      <c r="E25" s="295"/>
      <c r="F25" s="295"/>
      <c r="G25" s="295"/>
      <c r="H25" s="295"/>
      <c r="I25" s="296"/>
      <c r="J25" s="265" t="s">
        <v>188</v>
      </c>
      <c r="K25" s="266"/>
      <c r="L25" s="266"/>
      <c r="M25" s="266"/>
      <c r="N25" s="266"/>
      <c r="O25" s="267"/>
      <c r="P25" s="35" t="s">
        <v>50</v>
      </c>
      <c r="Q25" s="37" t="s">
        <v>50</v>
      </c>
      <c r="R25" s="38" t="s">
        <v>50</v>
      </c>
      <c r="S25" s="88"/>
      <c r="T25" s="85"/>
      <c r="U25" s="238" t="s">
        <v>190</v>
      </c>
      <c r="V25" s="239"/>
      <c r="W25" s="239"/>
      <c r="X25" s="239"/>
      <c r="Y25" s="239"/>
      <c r="Z25" s="239"/>
      <c r="AA25" s="240"/>
    </row>
    <row r="26" spans="1:27" x14ac:dyDescent="0.15">
      <c r="A26" s="43" t="s">
        <v>192</v>
      </c>
      <c r="B26" s="44"/>
      <c r="C26" s="45"/>
      <c r="D26" s="45"/>
      <c r="E26" s="55"/>
      <c r="F26" s="55"/>
      <c r="G26" s="55"/>
      <c r="H26" s="55"/>
      <c r="I26" s="55"/>
      <c r="J26" s="56"/>
      <c r="K26" s="56"/>
      <c r="L26" s="56"/>
      <c r="M26" s="56"/>
      <c r="N26" s="56"/>
      <c r="O26" s="56"/>
      <c r="P26" s="56"/>
      <c r="Q26" s="56"/>
      <c r="R26" s="32"/>
      <c r="S26" s="56"/>
      <c r="T26" s="56"/>
      <c r="U26" s="55"/>
      <c r="V26" s="46"/>
      <c r="W26" s="46"/>
      <c r="X26" s="46"/>
      <c r="Y26" s="46"/>
      <c r="Z26" s="46"/>
      <c r="AA26" s="47"/>
    </row>
    <row r="27" spans="1:27" x14ac:dyDescent="0.15">
      <c r="A27" s="48"/>
      <c r="B27" s="262" t="s">
        <v>193</v>
      </c>
      <c r="C27" s="263"/>
      <c r="D27" s="263"/>
      <c r="E27" s="263"/>
      <c r="F27" s="263"/>
      <c r="G27" s="263"/>
      <c r="H27" s="263"/>
      <c r="I27" s="264"/>
      <c r="J27" s="265" t="s">
        <v>186</v>
      </c>
      <c r="K27" s="266"/>
      <c r="L27" s="266"/>
      <c r="M27" s="266"/>
      <c r="N27" s="266"/>
      <c r="O27" s="267"/>
      <c r="P27" s="35" t="s">
        <v>50</v>
      </c>
      <c r="Q27" s="84"/>
      <c r="R27" s="36" t="s">
        <v>50</v>
      </c>
      <c r="S27" s="34" t="s">
        <v>50</v>
      </c>
      <c r="T27" s="85"/>
      <c r="U27" s="238"/>
      <c r="V27" s="239"/>
      <c r="W27" s="239"/>
      <c r="X27" s="239"/>
      <c r="Y27" s="239"/>
      <c r="Z27" s="239"/>
      <c r="AA27" s="240"/>
    </row>
    <row r="28" spans="1:27" x14ac:dyDescent="0.15">
      <c r="A28" s="48"/>
      <c r="B28" s="49" t="s">
        <v>194</v>
      </c>
      <c r="C28" s="50"/>
      <c r="D28" s="50"/>
      <c r="E28" s="50"/>
      <c r="F28" s="50"/>
      <c r="G28" s="50"/>
      <c r="H28" s="50"/>
      <c r="I28" s="50"/>
      <c r="J28" s="33"/>
      <c r="K28" s="33"/>
      <c r="L28" s="33"/>
      <c r="M28" s="33"/>
      <c r="N28" s="33"/>
      <c r="O28" s="33"/>
      <c r="P28" s="33"/>
      <c r="Q28" s="33"/>
      <c r="R28" s="33"/>
      <c r="S28" s="33"/>
      <c r="T28" s="33"/>
      <c r="U28" s="50"/>
      <c r="V28" s="50"/>
      <c r="W28" s="50"/>
      <c r="X28" s="50"/>
      <c r="Y28" s="50"/>
      <c r="Z28" s="50"/>
      <c r="AA28" s="51"/>
    </row>
    <row r="29" spans="1:27" x14ac:dyDescent="0.15">
      <c r="A29" s="48"/>
      <c r="B29" s="52"/>
      <c r="C29" s="238" t="s">
        <v>196</v>
      </c>
      <c r="D29" s="239"/>
      <c r="E29" s="239"/>
      <c r="F29" s="239"/>
      <c r="G29" s="239"/>
      <c r="H29" s="239"/>
      <c r="I29" s="240"/>
      <c r="J29" s="265" t="s">
        <v>197</v>
      </c>
      <c r="K29" s="266"/>
      <c r="L29" s="266"/>
      <c r="M29" s="266"/>
      <c r="N29" s="266"/>
      <c r="O29" s="267"/>
      <c r="P29" s="34" t="s">
        <v>50</v>
      </c>
      <c r="Q29" s="84"/>
      <c r="R29" s="38" t="s">
        <v>50</v>
      </c>
      <c r="S29" s="34" t="s">
        <v>50</v>
      </c>
      <c r="T29" s="85"/>
      <c r="U29" s="238" t="s">
        <v>201</v>
      </c>
      <c r="V29" s="239"/>
      <c r="W29" s="239"/>
      <c r="X29" s="239"/>
      <c r="Y29" s="239"/>
      <c r="Z29" s="239"/>
      <c r="AA29" s="240"/>
    </row>
    <row r="30" spans="1:27" x14ac:dyDescent="0.15">
      <c r="A30" s="48"/>
      <c r="B30" s="49" t="s">
        <v>195</v>
      </c>
      <c r="C30" s="50"/>
      <c r="D30" s="50"/>
      <c r="E30" s="50"/>
      <c r="F30" s="50"/>
      <c r="G30" s="50"/>
      <c r="H30" s="50"/>
      <c r="I30" s="50"/>
      <c r="J30" s="33"/>
      <c r="K30" s="33"/>
      <c r="L30" s="33"/>
      <c r="M30" s="33"/>
      <c r="N30" s="33"/>
      <c r="O30" s="33"/>
      <c r="P30" s="33"/>
      <c r="Q30" s="33"/>
      <c r="R30" s="33"/>
      <c r="S30" s="33"/>
      <c r="T30" s="33"/>
      <c r="U30" s="50"/>
      <c r="V30" s="50"/>
      <c r="W30" s="50"/>
      <c r="X30" s="50"/>
      <c r="Y30" s="50"/>
      <c r="Z30" s="50"/>
      <c r="AA30" s="51"/>
    </row>
    <row r="31" spans="1:27" ht="13.5" customHeight="1" x14ac:dyDescent="0.15">
      <c r="A31" s="53"/>
      <c r="B31" s="54"/>
      <c r="C31" s="238" t="s">
        <v>198</v>
      </c>
      <c r="D31" s="239"/>
      <c r="E31" s="239"/>
      <c r="F31" s="239"/>
      <c r="G31" s="239"/>
      <c r="H31" s="239"/>
      <c r="I31" s="240"/>
      <c r="J31" s="250" t="s">
        <v>199</v>
      </c>
      <c r="K31" s="251"/>
      <c r="L31" s="251"/>
      <c r="M31" s="251" t="s">
        <v>200</v>
      </c>
      <c r="N31" s="251"/>
      <c r="O31" s="252"/>
      <c r="P31" s="34" t="s">
        <v>50</v>
      </c>
      <c r="Q31" s="84"/>
      <c r="R31" s="38" t="s">
        <v>50</v>
      </c>
      <c r="S31" s="34" t="s">
        <v>50</v>
      </c>
      <c r="T31" s="85"/>
      <c r="U31" s="238"/>
      <c r="V31" s="239"/>
      <c r="W31" s="239"/>
      <c r="X31" s="239"/>
      <c r="Y31" s="239"/>
      <c r="Z31" s="239"/>
      <c r="AA31" s="240"/>
    </row>
    <row r="32" spans="1:27" x14ac:dyDescent="0.15">
      <c r="A32" s="43" t="s">
        <v>297</v>
      </c>
      <c r="B32" s="44"/>
      <c r="C32" s="45"/>
      <c r="D32" s="45"/>
      <c r="E32" s="55"/>
      <c r="F32" s="55"/>
      <c r="G32" s="55"/>
      <c r="H32" s="55"/>
      <c r="I32" s="55"/>
      <c r="J32" s="56"/>
      <c r="K32" s="56"/>
      <c r="L32" s="56"/>
      <c r="M32" s="56"/>
      <c r="N32" s="56"/>
      <c r="O32" s="56"/>
      <c r="P32" s="56"/>
      <c r="Q32" s="56"/>
      <c r="R32" s="32"/>
      <c r="S32" s="56"/>
      <c r="T32" s="56"/>
      <c r="U32" s="55"/>
      <c r="V32" s="46"/>
      <c r="W32" s="46"/>
      <c r="X32" s="46"/>
      <c r="Y32" s="46"/>
      <c r="Z32" s="46"/>
      <c r="AA32" s="47"/>
    </row>
    <row r="33" spans="1:27" x14ac:dyDescent="0.15">
      <c r="A33" s="48"/>
      <c r="B33" s="262" t="s">
        <v>298</v>
      </c>
      <c r="C33" s="263"/>
      <c r="D33" s="263"/>
      <c r="E33" s="263"/>
      <c r="F33" s="263"/>
      <c r="G33" s="263"/>
      <c r="H33" s="263"/>
      <c r="I33" s="264"/>
      <c r="J33" s="265" t="s">
        <v>186</v>
      </c>
      <c r="K33" s="266"/>
      <c r="L33" s="266"/>
      <c r="M33" s="266"/>
      <c r="N33" s="266"/>
      <c r="O33" s="267"/>
      <c r="P33" s="35" t="s">
        <v>50</v>
      </c>
      <c r="Q33" s="84"/>
      <c r="R33" s="36" t="s">
        <v>50</v>
      </c>
      <c r="S33" s="34" t="s">
        <v>50</v>
      </c>
      <c r="T33" s="85"/>
      <c r="U33" s="238"/>
      <c r="V33" s="239"/>
      <c r="W33" s="239"/>
      <c r="X33" s="239"/>
      <c r="Y33" s="239"/>
      <c r="Z33" s="239"/>
      <c r="AA33" s="240"/>
    </row>
    <row r="34" spans="1:27" x14ac:dyDescent="0.15">
      <c r="A34" s="48"/>
      <c r="B34" s="49" t="s">
        <v>299</v>
      </c>
      <c r="C34" s="50"/>
      <c r="D34" s="50"/>
      <c r="E34" s="50"/>
      <c r="F34" s="50"/>
      <c r="G34" s="50"/>
      <c r="H34" s="50"/>
      <c r="I34" s="50"/>
      <c r="J34" s="33"/>
      <c r="K34" s="33"/>
      <c r="L34" s="33"/>
      <c r="M34" s="33"/>
      <c r="N34" s="33"/>
      <c r="O34" s="33"/>
      <c r="P34" s="33"/>
      <c r="Q34" s="33"/>
      <c r="R34" s="33"/>
      <c r="S34" s="33"/>
      <c r="T34" s="33"/>
      <c r="U34" s="50"/>
      <c r="V34" s="50"/>
      <c r="W34" s="50"/>
      <c r="X34" s="50"/>
      <c r="Y34" s="50"/>
      <c r="Z34" s="50"/>
      <c r="AA34" s="51"/>
    </row>
    <row r="35" spans="1:27" ht="13.5" customHeight="1" x14ac:dyDescent="0.15">
      <c r="A35" s="48"/>
      <c r="B35" s="52"/>
      <c r="C35" s="238" t="s">
        <v>300</v>
      </c>
      <c r="D35" s="239"/>
      <c r="E35" s="239"/>
      <c r="F35" s="239"/>
      <c r="G35" s="239"/>
      <c r="H35" s="239"/>
      <c r="I35" s="240"/>
      <c r="J35" s="265" t="s">
        <v>186</v>
      </c>
      <c r="K35" s="266"/>
      <c r="L35" s="266"/>
      <c r="M35" s="266"/>
      <c r="N35" s="266"/>
      <c r="O35" s="267"/>
      <c r="P35" s="35" t="s">
        <v>50</v>
      </c>
      <c r="Q35" s="84"/>
      <c r="R35" s="36" t="s">
        <v>50</v>
      </c>
      <c r="S35" s="34" t="s">
        <v>50</v>
      </c>
      <c r="T35" s="85"/>
      <c r="U35" s="238"/>
      <c r="V35" s="239"/>
      <c r="W35" s="239"/>
      <c r="X35" s="239"/>
      <c r="Y35" s="239"/>
      <c r="Z35" s="239"/>
      <c r="AA35" s="240"/>
    </row>
    <row r="36" spans="1:27" x14ac:dyDescent="0.15">
      <c r="A36" s="48"/>
      <c r="B36" s="52"/>
      <c r="C36" s="111" t="s">
        <v>301</v>
      </c>
      <c r="D36" s="50"/>
      <c r="E36" s="50"/>
      <c r="F36" s="50"/>
      <c r="G36" s="50"/>
      <c r="H36" s="50"/>
      <c r="I36" s="50"/>
      <c r="J36" s="33"/>
      <c r="K36" s="33"/>
      <c r="L36" s="33"/>
      <c r="M36" s="33"/>
      <c r="N36" s="33"/>
      <c r="O36" s="33"/>
      <c r="P36" s="33"/>
      <c r="Q36" s="33"/>
      <c r="R36" s="33"/>
      <c r="S36" s="33"/>
      <c r="T36" s="33"/>
      <c r="U36" s="50"/>
      <c r="V36" s="50"/>
      <c r="W36" s="50"/>
      <c r="X36" s="50"/>
      <c r="Y36" s="50"/>
      <c r="Z36" s="50"/>
      <c r="AA36" s="51"/>
    </row>
    <row r="37" spans="1:27" ht="13.5" customHeight="1" x14ac:dyDescent="0.15">
      <c r="A37" s="48"/>
      <c r="B37" s="113"/>
      <c r="C37" s="112"/>
      <c r="D37" s="239" t="s">
        <v>304</v>
      </c>
      <c r="E37" s="239"/>
      <c r="F37" s="239"/>
      <c r="G37" s="239"/>
      <c r="H37" s="239"/>
      <c r="I37" s="240"/>
      <c r="J37" s="250" t="s">
        <v>307</v>
      </c>
      <c r="K37" s="251"/>
      <c r="L37" s="251"/>
      <c r="M37" s="251"/>
      <c r="N37" s="251"/>
      <c r="O37" s="252"/>
      <c r="P37" s="35" t="s">
        <v>50</v>
      </c>
      <c r="Q37" s="37" t="s">
        <v>50</v>
      </c>
      <c r="R37" s="38" t="s">
        <v>50</v>
      </c>
      <c r="S37" s="34" t="s">
        <v>50</v>
      </c>
      <c r="T37" s="38" t="s">
        <v>50</v>
      </c>
      <c r="U37" s="238"/>
      <c r="V37" s="239"/>
      <c r="W37" s="239"/>
      <c r="X37" s="239"/>
      <c r="Y37" s="239"/>
      <c r="Z37" s="239"/>
      <c r="AA37" s="240"/>
    </row>
    <row r="38" spans="1:27" x14ac:dyDescent="0.15">
      <c r="A38" s="48"/>
      <c r="B38" s="52"/>
      <c r="C38" s="111" t="s">
        <v>303</v>
      </c>
      <c r="D38" s="50"/>
      <c r="E38" s="50"/>
      <c r="F38" s="50"/>
      <c r="G38" s="50"/>
      <c r="H38" s="50"/>
      <c r="I38" s="50"/>
      <c r="J38" s="33"/>
      <c r="K38" s="33"/>
      <c r="L38" s="33"/>
      <c r="M38" s="33"/>
      <c r="N38" s="33"/>
      <c r="O38" s="33"/>
      <c r="P38" s="33"/>
      <c r="Q38" s="33"/>
      <c r="R38" s="33"/>
      <c r="S38" s="33"/>
      <c r="T38" s="33"/>
      <c r="U38" s="50"/>
      <c r="V38" s="50"/>
      <c r="W38" s="50"/>
      <c r="X38" s="50"/>
      <c r="Y38" s="50"/>
      <c r="Z38" s="50"/>
      <c r="AA38" s="51"/>
    </row>
    <row r="39" spans="1:27" ht="13.5" customHeight="1" x14ac:dyDescent="0.15">
      <c r="A39" s="48"/>
      <c r="B39" s="52"/>
      <c r="C39" s="112"/>
      <c r="D39" s="239" t="s">
        <v>305</v>
      </c>
      <c r="E39" s="239"/>
      <c r="F39" s="239"/>
      <c r="G39" s="239"/>
      <c r="H39" s="239"/>
      <c r="I39" s="240"/>
      <c r="J39" s="250" t="s">
        <v>307</v>
      </c>
      <c r="K39" s="251"/>
      <c r="L39" s="251"/>
      <c r="M39" s="251"/>
      <c r="N39" s="251"/>
      <c r="O39" s="252"/>
      <c r="P39" s="35" t="s">
        <v>50</v>
      </c>
      <c r="Q39" s="37" t="s">
        <v>50</v>
      </c>
      <c r="R39" s="38" t="s">
        <v>50</v>
      </c>
      <c r="S39" s="34" t="s">
        <v>50</v>
      </c>
      <c r="T39" s="38" t="s">
        <v>50</v>
      </c>
      <c r="U39" s="238"/>
      <c r="V39" s="239"/>
      <c r="W39" s="239"/>
      <c r="X39" s="239"/>
      <c r="Y39" s="239"/>
      <c r="Z39" s="239"/>
      <c r="AA39" s="240"/>
    </row>
    <row r="40" spans="1:27" x14ac:dyDescent="0.15">
      <c r="A40" s="48"/>
      <c r="B40" s="52"/>
      <c r="C40" s="111" t="s">
        <v>302</v>
      </c>
      <c r="D40" s="50"/>
      <c r="E40" s="50"/>
      <c r="F40" s="50"/>
      <c r="G40" s="50"/>
      <c r="H40" s="50"/>
      <c r="I40" s="50"/>
      <c r="J40" s="33"/>
      <c r="K40" s="33"/>
      <c r="L40" s="33"/>
      <c r="M40" s="33"/>
      <c r="N40" s="33"/>
      <c r="O40" s="33"/>
      <c r="P40" s="33"/>
      <c r="Q40" s="33"/>
      <c r="R40" s="33"/>
      <c r="S40" s="33"/>
      <c r="T40" s="33"/>
      <c r="U40" s="50"/>
      <c r="V40" s="50"/>
      <c r="W40" s="50"/>
      <c r="X40" s="50"/>
      <c r="Y40" s="50"/>
      <c r="Z40" s="50"/>
      <c r="AA40" s="51"/>
    </row>
    <row r="41" spans="1:27" ht="13.5" customHeight="1" x14ac:dyDescent="0.15">
      <c r="A41" s="48"/>
      <c r="B41" s="110"/>
      <c r="C41" s="112"/>
      <c r="D41" s="239" t="s">
        <v>306</v>
      </c>
      <c r="E41" s="239"/>
      <c r="F41" s="239"/>
      <c r="G41" s="239"/>
      <c r="H41" s="239"/>
      <c r="I41" s="240"/>
      <c r="J41" s="250" t="s">
        <v>307</v>
      </c>
      <c r="K41" s="251"/>
      <c r="L41" s="251"/>
      <c r="M41" s="251"/>
      <c r="N41" s="251"/>
      <c r="O41" s="252"/>
      <c r="P41" s="35" t="s">
        <v>50</v>
      </c>
      <c r="Q41" s="37" t="s">
        <v>50</v>
      </c>
      <c r="R41" s="38" t="s">
        <v>50</v>
      </c>
      <c r="S41" s="34" t="s">
        <v>50</v>
      </c>
      <c r="T41" s="38" t="s">
        <v>50</v>
      </c>
      <c r="U41" s="238"/>
      <c r="V41" s="239"/>
      <c r="W41" s="239"/>
      <c r="X41" s="239"/>
      <c r="Y41" s="239"/>
      <c r="Z41" s="239"/>
      <c r="AA41" s="240"/>
    </row>
    <row r="42" spans="1:27" x14ac:dyDescent="0.15">
      <c r="A42" s="48"/>
      <c r="B42" s="49" t="s">
        <v>308</v>
      </c>
      <c r="C42" s="50"/>
      <c r="D42" s="50"/>
      <c r="E42" s="50"/>
      <c r="F42" s="50"/>
      <c r="G42" s="50"/>
      <c r="H42" s="50"/>
      <c r="I42" s="50"/>
      <c r="J42" s="33"/>
      <c r="K42" s="33"/>
      <c r="L42" s="33"/>
      <c r="M42" s="33"/>
      <c r="N42" s="33"/>
      <c r="O42" s="33"/>
      <c r="P42" s="33"/>
      <c r="Q42" s="33"/>
      <c r="R42" s="33"/>
      <c r="S42" s="33"/>
      <c r="T42" s="33"/>
      <c r="U42" s="50"/>
      <c r="V42" s="50"/>
      <c r="W42" s="50"/>
      <c r="X42" s="50"/>
      <c r="Y42" s="50"/>
      <c r="Z42" s="50"/>
      <c r="AA42" s="51"/>
    </row>
    <row r="43" spans="1:27" x14ac:dyDescent="0.15">
      <c r="A43" s="48"/>
      <c r="B43" s="52"/>
      <c r="C43" s="287" t="s">
        <v>309</v>
      </c>
      <c r="D43" s="288"/>
      <c r="E43" s="288"/>
      <c r="F43" s="288"/>
      <c r="G43" s="288"/>
      <c r="H43" s="288"/>
      <c r="I43" s="289"/>
      <c r="J43" s="284" t="s">
        <v>186</v>
      </c>
      <c r="K43" s="285"/>
      <c r="L43" s="285"/>
      <c r="M43" s="285"/>
      <c r="N43" s="285"/>
      <c r="O43" s="286"/>
      <c r="P43" s="73" t="s">
        <v>50</v>
      </c>
      <c r="Q43" s="86"/>
      <c r="R43" s="74" t="s">
        <v>50</v>
      </c>
      <c r="S43" s="75" t="s">
        <v>50</v>
      </c>
      <c r="T43" s="87"/>
      <c r="U43" s="287"/>
      <c r="V43" s="288"/>
      <c r="W43" s="288"/>
      <c r="X43" s="288"/>
      <c r="Y43" s="288"/>
      <c r="Z43" s="288"/>
      <c r="AA43" s="289"/>
    </row>
    <row r="44" spans="1:27" x14ac:dyDescent="0.15">
      <c r="A44" s="48"/>
      <c r="B44" s="52"/>
      <c r="C44" s="244" t="s">
        <v>310</v>
      </c>
      <c r="D44" s="245"/>
      <c r="E44" s="245"/>
      <c r="F44" s="245"/>
      <c r="G44" s="245"/>
      <c r="H44" s="245"/>
      <c r="I44" s="246"/>
      <c r="J44" s="241" t="s">
        <v>314</v>
      </c>
      <c r="K44" s="242"/>
      <c r="L44" s="242"/>
      <c r="M44" s="242" t="s">
        <v>191</v>
      </c>
      <c r="N44" s="242"/>
      <c r="O44" s="243"/>
      <c r="P44" s="79" t="s">
        <v>50</v>
      </c>
      <c r="Q44" s="77" t="s">
        <v>50</v>
      </c>
      <c r="R44" s="78" t="s">
        <v>50</v>
      </c>
      <c r="S44" s="79" t="s">
        <v>50</v>
      </c>
      <c r="T44" s="78" t="s">
        <v>50</v>
      </c>
      <c r="U44" s="244"/>
      <c r="V44" s="245"/>
      <c r="W44" s="245"/>
      <c r="X44" s="245"/>
      <c r="Y44" s="245"/>
      <c r="Z44" s="245"/>
      <c r="AA44" s="246"/>
    </row>
    <row r="45" spans="1:27" x14ac:dyDescent="0.15">
      <c r="A45" s="48"/>
      <c r="B45" s="52"/>
      <c r="C45" s="271" t="s">
        <v>311</v>
      </c>
      <c r="D45" s="272"/>
      <c r="E45" s="272"/>
      <c r="F45" s="272"/>
      <c r="G45" s="272"/>
      <c r="H45" s="272"/>
      <c r="I45" s="273"/>
      <c r="J45" s="241" t="s">
        <v>314</v>
      </c>
      <c r="K45" s="242"/>
      <c r="L45" s="242"/>
      <c r="M45" s="242" t="s">
        <v>191</v>
      </c>
      <c r="N45" s="242"/>
      <c r="O45" s="243"/>
      <c r="P45" s="79" t="s">
        <v>50</v>
      </c>
      <c r="Q45" s="77" t="s">
        <v>50</v>
      </c>
      <c r="R45" s="78" t="s">
        <v>50</v>
      </c>
      <c r="S45" s="79" t="s">
        <v>50</v>
      </c>
      <c r="T45" s="78" t="s">
        <v>50</v>
      </c>
      <c r="U45" s="244"/>
      <c r="V45" s="245"/>
      <c r="W45" s="245"/>
      <c r="X45" s="245"/>
      <c r="Y45" s="245"/>
      <c r="Z45" s="245"/>
      <c r="AA45" s="246"/>
    </row>
    <row r="46" spans="1:27" x14ac:dyDescent="0.15">
      <c r="A46" s="48"/>
      <c r="B46" s="52"/>
      <c r="C46" s="244" t="s">
        <v>312</v>
      </c>
      <c r="D46" s="245"/>
      <c r="E46" s="245"/>
      <c r="F46" s="245"/>
      <c r="G46" s="245"/>
      <c r="H46" s="245"/>
      <c r="I46" s="246"/>
      <c r="J46" s="247" t="s">
        <v>215</v>
      </c>
      <c r="K46" s="248"/>
      <c r="L46" s="248"/>
      <c r="M46" s="248"/>
      <c r="N46" s="248"/>
      <c r="O46" s="249"/>
      <c r="P46" s="79" t="s">
        <v>50</v>
      </c>
      <c r="Q46" s="77" t="s">
        <v>50</v>
      </c>
      <c r="R46" s="78" t="s">
        <v>50</v>
      </c>
      <c r="S46" s="79" t="s">
        <v>50</v>
      </c>
      <c r="T46" s="78" t="s">
        <v>50</v>
      </c>
      <c r="U46" s="244"/>
      <c r="V46" s="245"/>
      <c r="W46" s="245"/>
      <c r="X46" s="245"/>
      <c r="Y46" s="245"/>
      <c r="Z46" s="245"/>
      <c r="AA46" s="246"/>
    </row>
    <row r="47" spans="1:27" x14ac:dyDescent="0.15">
      <c r="A47" s="48"/>
      <c r="B47" s="52"/>
      <c r="C47" s="271" t="s">
        <v>313</v>
      </c>
      <c r="D47" s="272"/>
      <c r="E47" s="272"/>
      <c r="F47" s="272"/>
      <c r="G47" s="272"/>
      <c r="H47" s="272"/>
      <c r="I47" s="273"/>
      <c r="J47" s="247" t="s">
        <v>188</v>
      </c>
      <c r="K47" s="248"/>
      <c r="L47" s="248"/>
      <c r="M47" s="248"/>
      <c r="N47" s="248"/>
      <c r="O47" s="249"/>
      <c r="P47" s="79" t="s">
        <v>50</v>
      </c>
      <c r="Q47" s="77" t="s">
        <v>50</v>
      </c>
      <c r="R47" s="78" t="s">
        <v>50</v>
      </c>
      <c r="S47" s="79" t="s">
        <v>50</v>
      </c>
      <c r="T47" s="78" t="s">
        <v>50</v>
      </c>
      <c r="U47" s="244"/>
      <c r="V47" s="245"/>
      <c r="W47" s="245"/>
      <c r="X47" s="245"/>
      <c r="Y47" s="245"/>
      <c r="Z47" s="245"/>
      <c r="AA47" s="246"/>
    </row>
    <row r="48" spans="1:27" x14ac:dyDescent="0.15">
      <c r="A48" s="43" t="s">
        <v>202</v>
      </c>
      <c r="B48" s="44"/>
      <c r="C48" s="45"/>
      <c r="D48" s="45"/>
      <c r="E48" s="55"/>
      <c r="F48" s="55"/>
      <c r="G48" s="55"/>
      <c r="H48" s="55"/>
      <c r="I48" s="55"/>
      <c r="J48" s="56"/>
      <c r="K48" s="56"/>
      <c r="L48" s="56"/>
      <c r="M48" s="56"/>
      <c r="N48" s="56"/>
      <c r="O48" s="56"/>
      <c r="P48" s="56"/>
      <c r="Q48" s="56"/>
      <c r="R48" s="32"/>
      <c r="S48" s="56"/>
      <c r="T48" s="56"/>
      <c r="U48" s="55"/>
      <c r="V48" s="46"/>
      <c r="W48" s="46"/>
      <c r="X48" s="46"/>
      <c r="Y48" s="46"/>
      <c r="Z48" s="46"/>
      <c r="AA48" s="47"/>
    </row>
    <row r="49" spans="1:27" x14ac:dyDescent="0.15">
      <c r="A49" s="48"/>
      <c r="B49" s="262" t="s">
        <v>203</v>
      </c>
      <c r="C49" s="263"/>
      <c r="D49" s="263"/>
      <c r="E49" s="263"/>
      <c r="F49" s="263"/>
      <c r="G49" s="263"/>
      <c r="H49" s="263"/>
      <c r="I49" s="264"/>
      <c r="J49" s="265" t="s">
        <v>186</v>
      </c>
      <c r="K49" s="266"/>
      <c r="L49" s="266"/>
      <c r="M49" s="266"/>
      <c r="N49" s="266"/>
      <c r="O49" s="267"/>
      <c r="P49" s="35" t="s">
        <v>50</v>
      </c>
      <c r="Q49" s="84"/>
      <c r="R49" s="36" t="s">
        <v>50</v>
      </c>
      <c r="S49" s="34" t="s">
        <v>50</v>
      </c>
      <c r="T49" s="85"/>
      <c r="U49" s="238"/>
      <c r="V49" s="239"/>
      <c r="W49" s="239"/>
      <c r="X49" s="239"/>
      <c r="Y49" s="239"/>
      <c r="Z49" s="239"/>
      <c r="AA49" s="240"/>
    </row>
    <row r="50" spans="1:27" x14ac:dyDescent="0.15">
      <c r="A50" s="48"/>
      <c r="B50" s="49" t="s">
        <v>204</v>
      </c>
      <c r="C50" s="50"/>
      <c r="D50" s="50"/>
      <c r="E50" s="50"/>
      <c r="F50" s="50"/>
      <c r="G50" s="50"/>
      <c r="H50" s="50"/>
      <c r="I50" s="50"/>
      <c r="J50" s="33"/>
      <c r="K50" s="33"/>
      <c r="L50" s="33"/>
      <c r="M50" s="33"/>
      <c r="N50" s="33"/>
      <c r="O50" s="33"/>
      <c r="P50" s="33"/>
      <c r="Q50" s="33"/>
      <c r="R50" s="33"/>
      <c r="S50" s="33"/>
      <c r="T50" s="33"/>
      <c r="U50" s="50"/>
      <c r="V50" s="50"/>
      <c r="W50" s="50"/>
      <c r="X50" s="50"/>
      <c r="Y50" s="50"/>
      <c r="Z50" s="50"/>
      <c r="AA50" s="51"/>
    </row>
    <row r="51" spans="1:27" ht="13.5" customHeight="1" x14ac:dyDescent="0.15">
      <c r="A51" s="48"/>
      <c r="B51" s="54"/>
      <c r="C51" s="238" t="s">
        <v>205</v>
      </c>
      <c r="D51" s="239"/>
      <c r="E51" s="239"/>
      <c r="F51" s="239"/>
      <c r="G51" s="239"/>
      <c r="H51" s="239"/>
      <c r="I51" s="240"/>
      <c r="J51" s="265" t="s">
        <v>186</v>
      </c>
      <c r="K51" s="266"/>
      <c r="L51" s="266"/>
      <c r="M51" s="266"/>
      <c r="N51" s="266"/>
      <c r="O51" s="267"/>
      <c r="P51" s="35" t="s">
        <v>50</v>
      </c>
      <c r="Q51" s="84"/>
      <c r="R51" s="36" t="s">
        <v>50</v>
      </c>
      <c r="S51" s="34" t="s">
        <v>50</v>
      </c>
      <c r="T51" s="85"/>
      <c r="U51" s="238"/>
      <c r="V51" s="239"/>
      <c r="W51" s="239"/>
      <c r="X51" s="239"/>
      <c r="Y51" s="239"/>
      <c r="Z51" s="239"/>
      <c r="AA51" s="240"/>
    </row>
    <row r="52" spans="1:27" x14ac:dyDescent="0.15">
      <c r="A52" s="48"/>
      <c r="B52" s="49" t="s">
        <v>206</v>
      </c>
      <c r="C52" s="50"/>
      <c r="D52" s="50"/>
      <c r="E52" s="50"/>
      <c r="F52" s="50"/>
      <c r="G52" s="50"/>
      <c r="H52" s="50"/>
      <c r="I52" s="50"/>
      <c r="J52" s="33"/>
      <c r="K52" s="33"/>
      <c r="L52" s="33"/>
      <c r="M52" s="33"/>
      <c r="N52" s="33"/>
      <c r="O52" s="33"/>
      <c r="P52" s="33"/>
      <c r="Q52" s="33"/>
      <c r="R52" s="33"/>
      <c r="S52" s="33"/>
      <c r="T52" s="33"/>
      <c r="U52" s="50"/>
      <c r="V52" s="50"/>
      <c r="W52" s="50"/>
      <c r="X52" s="50"/>
      <c r="Y52" s="50"/>
      <c r="Z52" s="50"/>
      <c r="AA52" s="51"/>
    </row>
    <row r="53" spans="1:27" ht="13.5" customHeight="1" x14ac:dyDescent="0.15">
      <c r="A53" s="48"/>
      <c r="B53" s="54"/>
      <c r="C53" s="238" t="s">
        <v>205</v>
      </c>
      <c r="D53" s="239"/>
      <c r="E53" s="239"/>
      <c r="F53" s="239"/>
      <c r="G53" s="239"/>
      <c r="H53" s="239"/>
      <c r="I53" s="240"/>
      <c r="J53" s="277" t="s">
        <v>207</v>
      </c>
      <c r="K53" s="278"/>
      <c r="L53" s="278"/>
      <c r="M53" s="278"/>
      <c r="N53" s="278"/>
      <c r="O53" s="279"/>
      <c r="P53" s="35" t="s">
        <v>50</v>
      </c>
      <c r="Q53" s="37" t="s">
        <v>50</v>
      </c>
      <c r="R53" s="38" t="s">
        <v>50</v>
      </c>
      <c r="S53" s="34" t="s">
        <v>50</v>
      </c>
      <c r="T53" s="38" t="s">
        <v>50</v>
      </c>
      <c r="U53" s="238"/>
      <c r="V53" s="239"/>
      <c r="W53" s="239"/>
      <c r="X53" s="239"/>
      <c r="Y53" s="239"/>
      <c r="Z53" s="239"/>
      <c r="AA53" s="240"/>
    </row>
    <row r="54" spans="1:27" x14ac:dyDescent="0.15">
      <c r="A54" s="48"/>
      <c r="B54" s="49" t="s">
        <v>208</v>
      </c>
      <c r="C54" s="50"/>
      <c r="D54" s="50"/>
      <c r="E54" s="50"/>
      <c r="F54" s="50"/>
      <c r="G54" s="50"/>
      <c r="H54" s="50"/>
      <c r="I54" s="50"/>
      <c r="J54" s="33"/>
      <c r="K54" s="33"/>
      <c r="L54" s="33"/>
      <c r="M54" s="33"/>
      <c r="N54" s="33"/>
      <c r="O54" s="33"/>
      <c r="P54" s="33"/>
      <c r="Q54" s="33"/>
      <c r="R54" s="33"/>
      <c r="S54" s="33"/>
      <c r="T54" s="33"/>
      <c r="U54" s="50"/>
      <c r="V54" s="50"/>
      <c r="W54" s="50"/>
      <c r="X54" s="50"/>
      <c r="Y54" s="50"/>
      <c r="Z54" s="50"/>
      <c r="AA54" s="51"/>
    </row>
    <row r="55" spans="1:27" ht="13.5" customHeight="1" x14ac:dyDescent="0.15">
      <c r="A55" s="48"/>
      <c r="B55" s="54"/>
      <c r="C55" s="238" t="s">
        <v>205</v>
      </c>
      <c r="D55" s="239"/>
      <c r="E55" s="239"/>
      <c r="F55" s="239"/>
      <c r="G55" s="239"/>
      <c r="H55" s="239"/>
      <c r="I55" s="240"/>
      <c r="J55" s="265" t="s">
        <v>187</v>
      </c>
      <c r="K55" s="266"/>
      <c r="L55" s="266"/>
      <c r="M55" s="266"/>
      <c r="N55" s="266"/>
      <c r="O55" s="267"/>
      <c r="P55" s="35" t="s">
        <v>50</v>
      </c>
      <c r="Q55" s="37" t="s">
        <v>50</v>
      </c>
      <c r="R55" s="38" t="s">
        <v>50</v>
      </c>
      <c r="S55" s="34" t="s">
        <v>50</v>
      </c>
      <c r="T55" s="38" t="s">
        <v>50</v>
      </c>
      <c r="U55" s="238"/>
      <c r="V55" s="239"/>
      <c r="W55" s="239"/>
      <c r="X55" s="239"/>
      <c r="Y55" s="239"/>
      <c r="Z55" s="239"/>
      <c r="AA55" s="240"/>
    </row>
    <row r="56" spans="1:27" x14ac:dyDescent="0.15">
      <c r="A56" s="48"/>
      <c r="B56" s="49" t="s">
        <v>209</v>
      </c>
      <c r="C56" s="50"/>
      <c r="D56" s="50"/>
      <c r="E56" s="50"/>
      <c r="F56" s="50"/>
      <c r="G56" s="50"/>
      <c r="H56" s="50"/>
      <c r="I56" s="50"/>
      <c r="J56" s="33"/>
      <c r="K56" s="33"/>
      <c r="L56" s="33"/>
      <c r="M56" s="33"/>
      <c r="N56" s="33"/>
      <c r="O56" s="33"/>
      <c r="P56" s="33"/>
      <c r="Q56" s="33"/>
      <c r="R56" s="33"/>
      <c r="S56" s="33"/>
      <c r="T56" s="33"/>
      <c r="U56" s="50"/>
      <c r="V56" s="50"/>
      <c r="W56" s="50"/>
      <c r="X56" s="50"/>
      <c r="Y56" s="50"/>
      <c r="Z56" s="50"/>
      <c r="AA56" s="51"/>
    </row>
    <row r="57" spans="1:27" x14ac:dyDescent="0.15">
      <c r="A57" s="48"/>
      <c r="B57" s="52"/>
      <c r="C57" s="287" t="s">
        <v>210</v>
      </c>
      <c r="D57" s="288"/>
      <c r="E57" s="288"/>
      <c r="F57" s="288"/>
      <c r="G57" s="288"/>
      <c r="H57" s="288"/>
      <c r="I57" s="289"/>
      <c r="J57" s="284" t="s">
        <v>186</v>
      </c>
      <c r="K57" s="285"/>
      <c r="L57" s="285"/>
      <c r="M57" s="285"/>
      <c r="N57" s="285"/>
      <c r="O57" s="286"/>
      <c r="P57" s="73" t="s">
        <v>50</v>
      </c>
      <c r="Q57" s="86"/>
      <c r="R57" s="74" t="s">
        <v>50</v>
      </c>
      <c r="S57" s="75" t="s">
        <v>50</v>
      </c>
      <c r="T57" s="87"/>
      <c r="U57" s="287"/>
      <c r="V57" s="288"/>
      <c r="W57" s="288"/>
      <c r="X57" s="288"/>
      <c r="Y57" s="288"/>
      <c r="Z57" s="288"/>
      <c r="AA57" s="289"/>
    </row>
    <row r="58" spans="1:27" x14ac:dyDescent="0.15">
      <c r="A58" s="48"/>
      <c r="B58" s="52"/>
      <c r="C58" s="244" t="s">
        <v>211</v>
      </c>
      <c r="D58" s="245"/>
      <c r="E58" s="245"/>
      <c r="F58" s="245"/>
      <c r="G58" s="245"/>
      <c r="H58" s="245"/>
      <c r="I58" s="246"/>
      <c r="J58" s="247" t="s">
        <v>197</v>
      </c>
      <c r="K58" s="248"/>
      <c r="L58" s="248"/>
      <c r="M58" s="248"/>
      <c r="N58" s="248"/>
      <c r="O58" s="249"/>
      <c r="P58" s="79" t="s">
        <v>50</v>
      </c>
      <c r="Q58" s="97"/>
      <c r="R58" s="78" t="s">
        <v>50</v>
      </c>
      <c r="S58" s="79" t="s">
        <v>50</v>
      </c>
      <c r="T58" s="96"/>
      <c r="U58" s="244"/>
      <c r="V58" s="245"/>
      <c r="W58" s="245"/>
      <c r="X58" s="245"/>
      <c r="Y58" s="245"/>
      <c r="Z58" s="245"/>
      <c r="AA58" s="246"/>
    </row>
    <row r="59" spans="1:27" x14ac:dyDescent="0.15">
      <c r="A59" s="48"/>
      <c r="B59" s="54"/>
      <c r="C59" s="253" t="s">
        <v>212</v>
      </c>
      <c r="D59" s="254"/>
      <c r="E59" s="254"/>
      <c r="F59" s="254"/>
      <c r="G59" s="254"/>
      <c r="H59" s="254"/>
      <c r="I59" s="255"/>
      <c r="J59" s="256" t="s">
        <v>197</v>
      </c>
      <c r="K59" s="257"/>
      <c r="L59" s="257"/>
      <c r="M59" s="257"/>
      <c r="N59" s="257"/>
      <c r="O59" s="258"/>
      <c r="P59" s="83" t="s">
        <v>50</v>
      </c>
      <c r="Q59" s="94"/>
      <c r="R59" s="82" t="s">
        <v>50</v>
      </c>
      <c r="S59" s="83" t="s">
        <v>50</v>
      </c>
      <c r="T59" s="95"/>
      <c r="U59" s="259"/>
      <c r="V59" s="260"/>
      <c r="W59" s="260"/>
      <c r="X59" s="260"/>
      <c r="Y59" s="260"/>
      <c r="Z59" s="260"/>
      <c r="AA59" s="261"/>
    </row>
    <row r="60" spans="1:27" x14ac:dyDescent="0.15">
      <c r="A60" s="48"/>
      <c r="B60" s="49" t="s">
        <v>223</v>
      </c>
      <c r="C60" s="50"/>
      <c r="D60" s="50"/>
      <c r="E60" s="50"/>
      <c r="F60" s="50"/>
      <c r="G60" s="50"/>
      <c r="H60" s="50"/>
      <c r="I60" s="50"/>
      <c r="J60" s="33"/>
      <c r="K60" s="33"/>
      <c r="L60" s="33"/>
      <c r="M60" s="33"/>
      <c r="N60" s="33"/>
      <c r="O60" s="33"/>
      <c r="P60" s="33"/>
      <c r="Q60" s="33"/>
      <c r="R60" s="33"/>
      <c r="S60" s="33"/>
      <c r="T60" s="33"/>
      <c r="U60" s="50"/>
      <c r="V60" s="50"/>
      <c r="W60" s="50"/>
      <c r="X60" s="50"/>
      <c r="Y60" s="50"/>
      <c r="Z60" s="50"/>
      <c r="AA60" s="51"/>
    </row>
    <row r="61" spans="1:27" x14ac:dyDescent="0.15">
      <c r="A61" s="48"/>
      <c r="B61" s="52"/>
      <c r="C61" s="287" t="s">
        <v>213</v>
      </c>
      <c r="D61" s="288"/>
      <c r="E61" s="288"/>
      <c r="F61" s="288"/>
      <c r="G61" s="288"/>
      <c r="H61" s="288"/>
      <c r="I61" s="289"/>
      <c r="J61" s="284" t="s">
        <v>186</v>
      </c>
      <c r="K61" s="285"/>
      <c r="L61" s="285"/>
      <c r="M61" s="285"/>
      <c r="N61" s="285"/>
      <c r="O61" s="286"/>
      <c r="P61" s="73" t="s">
        <v>50</v>
      </c>
      <c r="Q61" s="86"/>
      <c r="R61" s="74" t="s">
        <v>50</v>
      </c>
      <c r="S61" s="75" t="s">
        <v>50</v>
      </c>
      <c r="T61" s="87"/>
      <c r="U61" s="287"/>
      <c r="V61" s="288"/>
      <c r="W61" s="288"/>
      <c r="X61" s="288"/>
      <c r="Y61" s="288"/>
      <c r="Z61" s="288"/>
      <c r="AA61" s="289"/>
    </row>
    <row r="62" spans="1:27" x14ac:dyDescent="0.15">
      <c r="A62" s="48"/>
      <c r="B62" s="52"/>
      <c r="C62" s="244" t="s">
        <v>214</v>
      </c>
      <c r="D62" s="245"/>
      <c r="E62" s="245"/>
      <c r="F62" s="245"/>
      <c r="G62" s="245"/>
      <c r="H62" s="245"/>
      <c r="I62" s="246"/>
      <c r="J62" s="247" t="s">
        <v>215</v>
      </c>
      <c r="K62" s="248"/>
      <c r="L62" s="248"/>
      <c r="M62" s="248"/>
      <c r="N62" s="248"/>
      <c r="O62" s="249"/>
      <c r="P62" s="79" t="s">
        <v>50</v>
      </c>
      <c r="Q62" s="77" t="s">
        <v>50</v>
      </c>
      <c r="R62" s="78" t="s">
        <v>50</v>
      </c>
      <c r="S62" s="79" t="s">
        <v>50</v>
      </c>
      <c r="T62" s="78" t="s">
        <v>50</v>
      </c>
      <c r="U62" s="244"/>
      <c r="V62" s="245"/>
      <c r="W62" s="245"/>
      <c r="X62" s="245"/>
      <c r="Y62" s="245"/>
      <c r="Z62" s="245"/>
      <c r="AA62" s="246"/>
    </row>
    <row r="63" spans="1:27" x14ac:dyDescent="0.15">
      <c r="A63" s="48"/>
      <c r="B63" s="52"/>
      <c r="C63" s="271" t="s">
        <v>216</v>
      </c>
      <c r="D63" s="272"/>
      <c r="E63" s="272"/>
      <c r="F63" s="272"/>
      <c r="G63" s="272"/>
      <c r="H63" s="272"/>
      <c r="I63" s="273"/>
      <c r="J63" s="247" t="s">
        <v>186</v>
      </c>
      <c r="K63" s="248"/>
      <c r="L63" s="248"/>
      <c r="M63" s="248"/>
      <c r="N63" s="248"/>
      <c r="O63" s="249"/>
      <c r="P63" s="79" t="s">
        <v>50</v>
      </c>
      <c r="Q63" s="97"/>
      <c r="R63" s="78" t="s">
        <v>50</v>
      </c>
      <c r="S63" s="79" t="s">
        <v>50</v>
      </c>
      <c r="T63" s="96"/>
      <c r="U63" s="244"/>
      <c r="V63" s="245"/>
      <c r="W63" s="245"/>
      <c r="X63" s="245"/>
      <c r="Y63" s="245"/>
      <c r="Z63" s="245"/>
      <c r="AA63" s="246"/>
    </row>
    <row r="64" spans="1:27" x14ac:dyDescent="0.15">
      <c r="A64" s="48"/>
      <c r="B64" s="52"/>
      <c r="C64" s="244" t="s">
        <v>217</v>
      </c>
      <c r="D64" s="245"/>
      <c r="E64" s="245"/>
      <c r="F64" s="245"/>
      <c r="G64" s="245"/>
      <c r="H64" s="245"/>
      <c r="I64" s="246"/>
      <c r="J64" s="247" t="s">
        <v>215</v>
      </c>
      <c r="K64" s="248"/>
      <c r="L64" s="248"/>
      <c r="M64" s="248"/>
      <c r="N64" s="248"/>
      <c r="O64" s="249"/>
      <c r="P64" s="79" t="s">
        <v>50</v>
      </c>
      <c r="Q64" s="77" t="s">
        <v>50</v>
      </c>
      <c r="R64" s="78" t="s">
        <v>50</v>
      </c>
      <c r="S64" s="79" t="s">
        <v>50</v>
      </c>
      <c r="T64" s="78" t="s">
        <v>50</v>
      </c>
      <c r="U64" s="244"/>
      <c r="V64" s="245"/>
      <c r="W64" s="245"/>
      <c r="X64" s="245"/>
      <c r="Y64" s="245"/>
      <c r="Z64" s="245"/>
      <c r="AA64" s="246"/>
    </row>
    <row r="65" spans="1:27" x14ac:dyDescent="0.15">
      <c r="A65" s="48"/>
      <c r="B65" s="52"/>
      <c r="C65" s="271" t="s">
        <v>218</v>
      </c>
      <c r="D65" s="272"/>
      <c r="E65" s="272"/>
      <c r="F65" s="272"/>
      <c r="G65" s="272"/>
      <c r="H65" s="272"/>
      <c r="I65" s="273"/>
      <c r="J65" s="247" t="s">
        <v>186</v>
      </c>
      <c r="K65" s="248"/>
      <c r="L65" s="248"/>
      <c r="M65" s="248"/>
      <c r="N65" s="248"/>
      <c r="O65" s="249"/>
      <c r="P65" s="79" t="s">
        <v>50</v>
      </c>
      <c r="Q65" s="97"/>
      <c r="R65" s="78" t="s">
        <v>50</v>
      </c>
      <c r="S65" s="79" t="s">
        <v>50</v>
      </c>
      <c r="T65" s="96"/>
      <c r="U65" s="244"/>
      <c r="V65" s="245"/>
      <c r="W65" s="245"/>
      <c r="X65" s="245"/>
      <c r="Y65" s="245"/>
      <c r="Z65" s="245"/>
      <c r="AA65" s="246"/>
    </row>
    <row r="66" spans="1:27" x14ac:dyDescent="0.15">
      <c r="A66" s="48"/>
      <c r="B66" s="54"/>
      <c r="C66" s="253" t="s">
        <v>219</v>
      </c>
      <c r="D66" s="254"/>
      <c r="E66" s="254"/>
      <c r="F66" s="254"/>
      <c r="G66" s="254"/>
      <c r="H66" s="254"/>
      <c r="I66" s="255"/>
      <c r="J66" s="256" t="s">
        <v>197</v>
      </c>
      <c r="K66" s="257"/>
      <c r="L66" s="257"/>
      <c r="M66" s="257"/>
      <c r="N66" s="257"/>
      <c r="O66" s="258"/>
      <c r="P66" s="83" t="s">
        <v>50</v>
      </c>
      <c r="Q66" s="94"/>
      <c r="R66" s="82" t="s">
        <v>50</v>
      </c>
      <c r="S66" s="83" t="s">
        <v>50</v>
      </c>
      <c r="T66" s="95"/>
      <c r="U66" s="259"/>
      <c r="V66" s="260"/>
      <c r="W66" s="260"/>
      <c r="X66" s="260"/>
      <c r="Y66" s="260"/>
      <c r="Z66" s="260"/>
      <c r="AA66" s="261"/>
    </row>
    <row r="67" spans="1:27" x14ac:dyDescent="0.15">
      <c r="A67" s="48"/>
      <c r="B67" s="49" t="s">
        <v>222</v>
      </c>
      <c r="C67" s="50"/>
      <c r="D67" s="50"/>
      <c r="E67" s="50"/>
      <c r="F67" s="50"/>
      <c r="G67" s="50"/>
      <c r="H67" s="50"/>
      <c r="I67" s="50"/>
      <c r="J67" s="33"/>
      <c r="K67" s="33"/>
      <c r="L67" s="33"/>
      <c r="M67" s="33"/>
      <c r="N67" s="33"/>
      <c r="O67" s="33"/>
      <c r="P67" s="33"/>
      <c r="Q67" s="33"/>
      <c r="R67" s="33"/>
      <c r="S67" s="33"/>
      <c r="T67" s="33"/>
      <c r="U67" s="50"/>
      <c r="V67" s="50"/>
      <c r="W67" s="50"/>
      <c r="X67" s="50"/>
      <c r="Y67" s="50"/>
      <c r="Z67" s="50"/>
      <c r="AA67" s="51"/>
    </row>
    <row r="68" spans="1:27" x14ac:dyDescent="0.15">
      <c r="A68" s="48"/>
      <c r="B68" s="52"/>
      <c r="C68" s="287" t="s">
        <v>220</v>
      </c>
      <c r="D68" s="288"/>
      <c r="E68" s="288"/>
      <c r="F68" s="288"/>
      <c r="G68" s="288"/>
      <c r="H68" s="288"/>
      <c r="I68" s="289"/>
      <c r="J68" s="284" t="s">
        <v>186</v>
      </c>
      <c r="K68" s="285"/>
      <c r="L68" s="285"/>
      <c r="M68" s="285"/>
      <c r="N68" s="285"/>
      <c r="O68" s="286"/>
      <c r="P68" s="75" t="s">
        <v>50</v>
      </c>
      <c r="Q68" s="86"/>
      <c r="R68" s="89" t="s">
        <v>50</v>
      </c>
      <c r="S68" s="75" t="s">
        <v>50</v>
      </c>
      <c r="T68" s="87"/>
      <c r="U68" s="287"/>
      <c r="V68" s="288"/>
      <c r="W68" s="288"/>
      <c r="X68" s="288"/>
      <c r="Y68" s="288"/>
      <c r="Z68" s="288"/>
      <c r="AA68" s="289"/>
    </row>
    <row r="69" spans="1:27" ht="13.5" customHeight="1" x14ac:dyDescent="0.15">
      <c r="A69" s="53"/>
      <c r="B69" s="54"/>
      <c r="C69" s="259" t="s">
        <v>221</v>
      </c>
      <c r="D69" s="260"/>
      <c r="E69" s="260"/>
      <c r="F69" s="260"/>
      <c r="G69" s="260"/>
      <c r="H69" s="260"/>
      <c r="I69" s="261"/>
      <c r="J69" s="256"/>
      <c r="K69" s="257"/>
      <c r="L69" s="257"/>
      <c r="M69" s="257"/>
      <c r="N69" s="257"/>
      <c r="O69" s="258"/>
      <c r="P69" s="80" t="s">
        <v>50</v>
      </c>
      <c r="Q69" s="81" t="s">
        <v>50</v>
      </c>
      <c r="R69" s="90" t="s">
        <v>50</v>
      </c>
      <c r="S69" s="83" t="s">
        <v>50</v>
      </c>
      <c r="T69" s="82" t="s">
        <v>50</v>
      </c>
      <c r="U69" s="259"/>
      <c r="V69" s="260"/>
      <c r="W69" s="260"/>
      <c r="X69" s="260"/>
      <c r="Y69" s="260"/>
      <c r="Z69" s="260"/>
      <c r="AA69" s="261"/>
    </row>
  </sheetData>
  <mergeCells count="150">
    <mergeCell ref="X2:Z2"/>
    <mergeCell ref="X3:Z3"/>
    <mergeCell ref="A2:W3"/>
    <mergeCell ref="C68:I68"/>
    <mergeCell ref="J68:O68"/>
    <mergeCell ref="U68:AA68"/>
    <mergeCell ref="C69:I69"/>
    <mergeCell ref="J69:O69"/>
    <mergeCell ref="U69:AA69"/>
    <mergeCell ref="C65:I65"/>
    <mergeCell ref="J65:O65"/>
    <mergeCell ref="U65:AA65"/>
    <mergeCell ref="C66:I66"/>
    <mergeCell ref="J66:O66"/>
    <mergeCell ref="U66:AA66"/>
    <mergeCell ref="C63:I63"/>
    <mergeCell ref="J63:O63"/>
    <mergeCell ref="U63:AA63"/>
    <mergeCell ref="C64:I64"/>
    <mergeCell ref="J64:O64"/>
    <mergeCell ref="U64:AA64"/>
    <mergeCell ref="C61:I61"/>
    <mergeCell ref="J61:O61"/>
    <mergeCell ref="U61:AA61"/>
    <mergeCell ref="C62:I62"/>
    <mergeCell ref="J62:O62"/>
    <mergeCell ref="U62:AA62"/>
    <mergeCell ref="C58:I58"/>
    <mergeCell ref="J58:O58"/>
    <mergeCell ref="U58:AA58"/>
    <mergeCell ref="C59:I59"/>
    <mergeCell ref="J59:O59"/>
    <mergeCell ref="U59:AA59"/>
    <mergeCell ref="C55:I55"/>
    <mergeCell ref="J55:O55"/>
    <mergeCell ref="U55:AA55"/>
    <mergeCell ref="C57:I57"/>
    <mergeCell ref="J57:O57"/>
    <mergeCell ref="U57:AA57"/>
    <mergeCell ref="C51:I51"/>
    <mergeCell ref="J51:O51"/>
    <mergeCell ref="U51:AA51"/>
    <mergeCell ref="C53:I53"/>
    <mergeCell ref="J53:O53"/>
    <mergeCell ref="U53:AA53"/>
    <mergeCell ref="C31:I31"/>
    <mergeCell ref="J31:L31"/>
    <mergeCell ref="M31:O31"/>
    <mergeCell ref="U31:AA31"/>
    <mergeCell ref="B49:I49"/>
    <mergeCell ref="J49:O49"/>
    <mergeCell ref="U49:AA49"/>
    <mergeCell ref="D37:I37"/>
    <mergeCell ref="J37:O37"/>
    <mergeCell ref="U37:AA37"/>
    <mergeCell ref="U33:AA33"/>
    <mergeCell ref="C47:I47"/>
    <mergeCell ref="J47:O47"/>
    <mergeCell ref="U47:AA47"/>
    <mergeCell ref="C43:I43"/>
    <mergeCell ref="J43:O43"/>
    <mergeCell ref="U43:AA43"/>
    <mergeCell ref="C44:I44"/>
    <mergeCell ref="U44:AA44"/>
    <mergeCell ref="C45:I45"/>
    <mergeCell ref="U45:AA45"/>
    <mergeCell ref="D41:I41"/>
    <mergeCell ref="D39:I39"/>
    <mergeCell ref="J39:O39"/>
    <mergeCell ref="C29:I29"/>
    <mergeCell ref="J29:O29"/>
    <mergeCell ref="U29:AA29"/>
    <mergeCell ref="N17:O17"/>
    <mergeCell ref="U17:AA17"/>
    <mergeCell ref="C25:I25"/>
    <mergeCell ref="J25:O25"/>
    <mergeCell ref="U25:AA25"/>
    <mergeCell ref="J23:O23"/>
    <mergeCell ref="U23:AA23"/>
    <mergeCell ref="B23:I23"/>
    <mergeCell ref="N19:O19"/>
    <mergeCell ref="U19:AA19"/>
    <mergeCell ref="A7:I7"/>
    <mergeCell ref="J7:O7"/>
    <mergeCell ref="U7:AA7"/>
    <mergeCell ref="B22:I22"/>
    <mergeCell ref="J22:O22"/>
    <mergeCell ref="U22:AA22"/>
    <mergeCell ref="A5:I6"/>
    <mergeCell ref="J5:O6"/>
    <mergeCell ref="P5:R5"/>
    <mergeCell ref="S5:T5"/>
    <mergeCell ref="U5:AA6"/>
    <mergeCell ref="B9:I9"/>
    <mergeCell ref="J9:O9"/>
    <mergeCell ref="U9:AA9"/>
    <mergeCell ref="C16:I16"/>
    <mergeCell ref="J16:K16"/>
    <mergeCell ref="L16:M16"/>
    <mergeCell ref="N16:O16"/>
    <mergeCell ref="U16:AA16"/>
    <mergeCell ref="C17:I17"/>
    <mergeCell ref="J17:K17"/>
    <mergeCell ref="L17:M17"/>
    <mergeCell ref="B10:I10"/>
    <mergeCell ref="J10:O10"/>
    <mergeCell ref="U10:AA10"/>
    <mergeCell ref="B11:I11"/>
    <mergeCell ref="J11:O11"/>
    <mergeCell ref="U11:AA11"/>
    <mergeCell ref="B12:I12"/>
    <mergeCell ref="J12:O12"/>
    <mergeCell ref="U12:AA12"/>
    <mergeCell ref="B13:I13"/>
    <mergeCell ref="J13:O13"/>
    <mergeCell ref="U13:AA13"/>
    <mergeCell ref="B14:I14"/>
    <mergeCell ref="J14:O14"/>
    <mergeCell ref="U14:AA14"/>
    <mergeCell ref="B33:I33"/>
    <mergeCell ref="J33:O33"/>
    <mergeCell ref="C35:I35"/>
    <mergeCell ref="J35:O35"/>
    <mergeCell ref="U35:AA35"/>
    <mergeCell ref="C20:I20"/>
    <mergeCell ref="J20:K20"/>
    <mergeCell ref="L20:M20"/>
    <mergeCell ref="N20:O20"/>
    <mergeCell ref="U20:AA20"/>
    <mergeCell ref="C18:I18"/>
    <mergeCell ref="J18:K18"/>
    <mergeCell ref="L18:M18"/>
    <mergeCell ref="N18:O18"/>
    <mergeCell ref="U18:AA18"/>
    <mergeCell ref="C19:I19"/>
    <mergeCell ref="J19:K19"/>
    <mergeCell ref="L19:M19"/>
    <mergeCell ref="B27:I27"/>
    <mergeCell ref="J27:O27"/>
    <mergeCell ref="U27:AA27"/>
    <mergeCell ref="U39:AA39"/>
    <mergeCell ref="J44:L44"/>
    <mergeCell ref="M44:O44"/>
    <mergeCell ref="J45:L45"/>
    <mergeCell ref="M45:O45"/>
    <mergeCell ref="C46:I46"/>
    <mergeCell ref="J46:O46"/>
    <mergeCell ref="U46:AA46"/>
    <mergeCell ref="J41:O41"/>
    <mergeCell ref="U41:AA41"/>
  </mergeCells>
  <phoneticPr fontId="1"/>
  <dataValidations count="7">
    <dataValidation type="list" allowBlank="1" showInputMessage="1" showErrorMessage="1" sqref="M31:O31" xr:uid="{00000000-0002-0000-0100-000000000000}">
      <formula1>"□TIFF形式,■TIFF形式"</formula1>
    </dataValidation>
    <dataValidation type="list" allowBlank="1" showInputMessage="1" showErrorMessage="1" sqref="J31:L31" xr:uid="{00000000-0002-0000-0100-000001000000}">
      <formula1>"□JPEG形式,■JPEG形式"</formula1>
    </dataValidation>
    <dataValidation type="list" allowBlank="1" showInputMessage="1" showErrorMessage="1" sqref="N16:O20 M44:O45" xr:uid="{00000000-0002-0000-0100-000002000000}">
      <formula1>"□その他,■その他"</formula1>
    </dataValidation>
    <dataValidation type="list" allowBlank="1" showInputMessage="1" showErrorMessage="1" sqref="L16:M20" xr:uid="{00000000-0002-0000-0100-000003000000}">
      <formula1>"□Excel,■Excel"</formula1>
    </dataValidation>
    <dataValidation type="list" allowBlank="1" showInputMessage="1" showErrorMessage="1" sqref="J16:K20" xr:uid="{00000000-0002-0000-0100-000004000000}">
      <formula1>"□Word,■Word"</formula1>
    </dataValidation>
    <dataValidation type="list" allowBlank="1" showInputMessage="1" showErrorMessage="1" sqref="P7 P68:P69 T23 P25:R25 Q23 R22:S23 R27:S27 P27 R29:S29 P29 R31:S31 P9 P49 R51:S51 P51 R49:S49 P65:P66 R68:S69 P64:T64 R57:S59 P57:P59 R65:S66 P53:T53 Q69 T69 Z4 P22:P23 P61 R61:S61 P62:T62 R63:S63 P63 P55:T55 AA2:AA3 S7 P10:T14 P16:T20 R9:S9 P31 P33 R35:S35 R33:S33 P44:T47 P37:T37 P39:T39 P43 R43:S43 P41:T41 P35" xr:uid="{00000000-0002-0000-0100-000005000000}">
      <formula1>"□,■"</formula1>
    </dataValidation>
    <dataValidation type="list" allowBlank="1" showInputMessage="1" showErrorMessage="1" sqref="J44:L45" xr:uid="{00000000-0002-0000-0100-000006000000}">
      <formula1>"□PDF形式,■PDF形式"</formula1>
    </dataValidation>
  </dataValidations>
  <pageMargins left="0.78740157480314965" right="0.39370078740157483" top="0.39370078740157483" bottom="0.39370078740157483" header="0.31496062992125984" footer="0.31496062992125984"/>
  <pageSetup paperSize="9" orientation="portrait" r:id="rId1"/>
  <rowBreaks count="1" manualBreakCount="1">
    <brk id="31" max="16383" man="1"/>
  </rowBreaks>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3"/>
  <sheetViews>
    <sheetView zoomScaleNormal="100" zoomScaleSheetLayoutView="115" workbookViewId="0">
      <pane ySplit="6" topLeftCell="A7" activePane="bottomLeft" state="frozen"/>
      <selection activeCell="W2" sqref="W2:Y2"/>
      <selection pane="bottomLeft" activeCell="AA1" sqref="AA1"/>
    </sheetView>
  </sheetViews>
  <sheetFormatPr defaultRowHeight="13.5" x14ac:dyDescent="0.15"/>
  <cols>
    <col min="1" max="4" width="2.125" customWidth="1"/>
    <col min="5" max="31" width="3.625" customWidth="1"/>
  </cols>
  <sheetData>
    <row r="1" spans="1:27" ht="20.100000000000001" customHeight="1" x14ac:dyDescent="0.15">
      <c r="A1" t="s">
        <v>274</v>
      </c>
    </row>
    <row r="2" spans="1:27" ht="20.100000000000001" customHeight="1" x14ac:dyDescent="0.15">
      <c r="A2" s="297" t="s">
        <v>230</v>
      </c>
      <c r="B2" s="298"/>
      <c r="C2" s="298"/>
      <c r="D2" s="298"/>
      <c r="E2" s="298"/>
      <c r="F2" s="298"/>
      <c r="G2" s="298"/>
      <c r="H2" s="298"/>
      <c r="I2" s="298"/>
      <c r="J2" s="298"/>
      <c r="K2" s="298"/>
      <c r="L2" s="298"/>
      <c r="M2" s="298"/>
      <c r="N2" s="298"/>
      <c r="O2" s="298"/>
      <c r="P2" s="298"/>
      <c r="Q2" s="298"/>
      <c r="R2" s="298"/>
      <c r="S2" s="298"/>
      <c r="T2" s="298"/>
      <c r="U2" s="298"/>
      <c r="V2" s="298"/>
      <c r="W2" s="299"/>
      <c r="X2" s="290" t="s">
        <v>176</v>
      </c>
      <c r="Y2" s="290"/>
      <c r="Z2" s="290"/>
      <c r="AA2" s="24" t="s">
        <v>50</v>
      </c>
    </row>
    <row r="3" spans="1:27" ht="20.100000000000001" customHeight="1" x14ac:dyDescent="0.15">
      <c r="A3" s="300"/>
      <c r="B3" s="301"/>
      <c r="C3" s="301"/>
      <c r="D3" s="301"/>
      <c r="E3" s="301"/>
      <c r="F3" s="301"/>
      <c r="G3" s="301"/>
      <c r="H3" s="301"/>
      <c r="I3" s="301"/>
      <c r="J3" s="301"/>
      <c r="K3" s="301"/>
      <c r="L3" s="301"/>
      <c r="M3" s="301"/>
      <c r="N3" s="301"/>
      <c r="O3" s="301"/>
      <c r="P3" s="301"/>
      <c r="Q3" s="301"/>
      <c r="R3" s="301"/>
      <c r="S3" s="301"/>
      <c r="T3" s="301"/>
      <c r="U3" s="301"/>
      <c r="V3" s="301"/>
      <c r="W3" s="302"/>
      <c r="X3" s="290" t="s">
        <v>170</v>
      </c>
      <c r="Y3" s="290"/>
      <c r="Z3" s="290"/>
      <c r="AA3" s="24" t="s">
        <v>50</v>
      </c>
    </row>
    <row r="4" spans="1:27" ht="5.0999999999999996" customHeight="1" x14ac:dyDescent="0.15">
      <c r="C4" s="91"/>
      <c r="D4" s="91"/>
      <c r="E4" s="91"/>
      <c r="F4" s="91"/>
      <c r="G4" s="91"/>
      <c r="H4" s="91"/>
      <c r="I4" s="91"/>
      <c r="J4" s="91"/>
      <c r="K4" s="91"/>
      <c r="L4" s="91"/>
      <c r="M4" s="91"/>
      <c r="N4" s="91"/>
      <c r="O4" s="91"/>
      <c r="P4" s="91"/>
      <c r="Q4" s="91"/>
      <c r="R4" s="91"/>
      <c r="S4" s="91"/>
      <c r="T4" s="91"/>
      <c r="U4" s="91"/>
      <c r="V4" s="91"/>
      <c r="W4" s="27"/>
      <c r="X4" s="18"/>
      <c r="Y4" s="18"/>
      <c r="Z4" s="18"/>
    </row>
    <row r="5" spans="1:27" ht="13.5" customHeight="1" x14ac:dyDescent="0.15">
      <c r="A5" s="290" t="s">
        <v>178</v>
      </c>
      <c r="B5" s="290"/>
      <c r="C5" s="290"/>
      <c r="D5" s="290"/>
      <c r="E5" s="290"/>
      <c r="F5" s="290"/>
      <c r="G5" s="290"/>
      <c r="H5" s="290"/>
      <c r="I5" s="290"/>
      <c r="J5" s="290" t="s">
        <v>57</v>
      </c>
      <c r="K5" s="290"/>
      <c r="L5" s="290"/>
      <c r="M5" s="290"/>
      <c r="N5" s="290"/>
      <c r="O5" s="290"/>
      <c r="P5" s="290" t="s">
        <v>179</v>
      </c>
      <c r="Q5" s="290"/>
      <c r="R5" s="290"/>
      <c r="S5" s="290" t="s">
        <v>189</v>
      </c>
      <c r="T5" s="290"/>
      <c r="U5" s="290" t="s">
        <v>224</v>
      </c>
      <c r="V5" s="290"/>
      <c r="W5" s="290"/>
      <c r="X5" s="290"/>
      <c r="Y5" s="290"/>
      <c r="Z5" s="290"/>
      <c r="AA5" s="290"/>
    </row>
    <row r="6" spans="1:27" x14ac:dyDescent="0.15">
      <c r="A6" s="290"/>
      <c r="B6" s="290"/>
      <c r="C6" s="290"/>
      <c r="D6" s="290"/>
      <c r="E6" s="290"/>
      <c r="F6" s="290"/>
      <c r="G6" s="290"/>
      <c r="H6" s="290"/>
      <c r="I6" s="290"/>
      <c r="J6" s="290"/>
      <c r="K6" s="290"/>
      <c r="L6" s="290"/>
      <c r="M6" s="290"/>
      <c r="N6" s="290"/>
      <c r="O6" s="290"/>
      <c r="P6" s="39" t="s">
        <v>183</v>
      </c>
      <c r="Q6" s="40" t="s">
        <v>184</v>
      </c>
      <c r="R6" s="41" t="s">
        <v>185</v>
      </c>
      <c r="S6" s="42" t="s">
        <v>183</v>
      </c>
      <c r="T6" s="41" t="s">
        <v>184</v>
      </c>
      <c r="U6" s="290"/>
      <c r="V6" s="290"/>
      <c r="W6" s="290"/>
      <c r="X6" s="290"/>
      <c r="Y6" s="290"/>
      <c r="Z6" s="290"/>
      <c r="AA6" s="290"/>
    </row>
    <row r="7" spans="1:27" x14ac:dyDescent="0.15">
      <c r="A7" s="274" t="s">
        <v>279</v>
      </c>
      <c r="B7" s="275"/>
      <c r="C7" s="275"/>
      <c r="D7" s="275"/>
      <c r="E7" s="275"/>
      <c r="F7" s="275"/>
      <c r="G7" s="275"/>
      <c r="H7" s="275"/>
      <c r="I7" s="276"/>
      <c r="J7" s="277" t="s">
        <v>186</v>
      </c>
      <c r="K7" s="278"/>
      <c r="L7" s="278"/>
      <c r="M7" s="278"/>
      <c r="N7" s="278"/>
      <c r="O7" s="279"/>
      <c r="P7" s="34" t="s">
        <v>50</v>
      </c>
      <c r="Q7" s="84"/>
      <c r="R7" s="85"/>
      <c r="S7" s="34" t="s">
        <v>50</v>
      </c>
      <c r="T7" s="85"/>
      <c r="U7" s="280"/>
      <c r="V7" s="275"/>
      <c r="W7" s="275"/>
      <c r="X7" s="275"/>
      <c r="Y7" s="275"/>
      <c r="Z7" s="275"/>
      <c r="AA7" s="276"/>
    </row>
    <row r="8" spans="1:27" x14ac:dyDescent="0.15">
      <c r="A8" s="43" t="s">
        <v>315</v>
      </c>
      <c r="B8" s="44"/>
      <c r="C8" s="45"/>
      <c r="D8" s="45"/>
      <c r="E8" s="55"/>
      <c r="F8" s="55"/>
      <c r="G8" s="55"/>
      <c r="H8" s="55"/>
      <c r="I8" s="55"/>
      <c r="J8" s="56"/>
      <c r="K8" s="56"/>
      <c r="L8" s="56"/>
      <c r="M8" s="56"/>
      <c r="N8" s="56"/>
      <c r="O8" s="56"/>
      <c r="P8" s="56"/>
      <c r="Q8" s="56"/>
      <c r="R8" s="32"/>
      <c r="S8" s="56"/>
      <c r="T8" s="56"/>
      <c r="U8" s="55"/>
      <c r="V8" s="46"/>
      <c r="W8" s="46"/>
      <c r="X8" s="46"/>
      <c r="Y8" s="46"/>
      <c r="Z8" s="46"/>
      <c r="AA8" s="47"/>
    </row>
    <row r="9" spans="1:27" x14ac:dyDescent="0.15">
      <c r="A9" s="48"/>
      <c r="B9" s="281" t="s">
        <v>316</v>
      </c>
      <c r="C9" s="282"/>
      <c r="D9" s="282"/>
      <c r="E9" s="282"/>
      <c r="F9" s="282"/>
      <c r="G9" s="282"/>
      <c r="H9" s="282"/>
      <c r="I9" s="283"/>
      <c r="J9" s="284" t="s">
        <v>186</v>
      </c>
      <c r="K9" s="285"/>
      <c r="L9" s="285"/>
      <c r="M9" s="285"/>
      <c r="N9" s="285"/>
      <c r="O9" s="286"/>
      <c r="P9" s="73" t="s">
        <v>50</v>
      </c>
      <c r="Q9" s="86"/>
      <c r="R9" s="74" t="s">
        <v>50</v>
      </c>
      <c r="S9" s="75" t="s">
        <v>50</v>
      </c>
      <c r="T9" s="87"/>
      <c r="U9" s="287"/>
      <c r="V9" s="288"/>
      <c r="W9" s="288"/>
      <c r="X9" s="288"/>
      <c r="Y9" s="288"/>
      <c r="Z9" s="288"/>
      <c r="AA9" s="289"/>
    </row>
    <row r="10" spans="1:27" x14ac:dyDescent="0.15">
      <c r="A10" s="48"/>
      <c r="B10" s="271" t="s">
        <v>317</v>
      </c>
      <c r="C10" s="272"/>
      <c r="D10" s="272"/>
      <c r="E10" s="272"/>
      <c r="F10" s="272"/>
      <c r="G10" s="272"/>
      <c r="H10" s="272"/>
      <c r="I10" s="273"/>
      <c r="J10" s="247" t="s">
        <v>207</v>
      </c>
      <c r="K10" s="248"/>
      <c r="L10" s="248"/>
      <c r="M10" s="248"/>
      <c r="N10" s="248"/>
      <c r="O10" s="249"/>
      <c r="P10" s="79" t="s">
        <v>50</v>
      </c>
      <c r="Q10" s="77" t="s">
        <v>50</v>
      </c>
      <c r="R10" s="78" t="s">
        <v>50</v>
      </c>
      <c r="S10" s="79" t="s">
        <v>50</v>
      </c>
      <c r="T10" s="78" t="s">
        <v>50</v>
      </c>
      <c r="U10" s="244"/>
      <c r="V10" s="245"/>
      <c r="W10" s="245"/>
      <c r="X10" s="245"/>
      <c r="Y10" s="245"/>
      <c r="Z10" s="245"/>
      <c r="AA10" s="246"/>
    </row>
    <row r="11" spans="1:27" x14ac:dyDescent="0.15">
      <c r="A11" s="48"/>
      <c r="B11" s="271" t="s">
        <v>283</v>
      </c>
      <c r="C11" s="272"/>
      <c r="D11" s="272"/>
      <c r="E11" s="272"/>
      <c r="F11" s="272"/>
      <c r="G11" s="272"/>
      <c r="H11" s="272"/>
      <c r="I11" s="273"/>
      <c r="J11" s="247" t="s">
        <v>207</v>
      </c>
      <c r="K11" s="248"/>
      <c r="L11" s="248"/>
      <c r="M11" s="248"/>
      <c r="N11" s="248"/>
      <c r="O11" s="249"/>
      <c r="P11" s="79" t="s">
        <v>50</v>
      </c>
      <c r="Q11" s="77" t="s">
        <v>50</v>
      </c>
      <c r="R11" s="78" t="s">
        <v>50</v>
      </c>
      <c r="S11" s="79" t="s">
        <v>50</v>
      </c>
      <c r="T11" s="78" t="s">
        <v>50</v>
      </c>
      <c r="U11" s="244"/>
      <c r="V11" s="245"/>
      <c r="W11" s="245"/>
      <c r="X11" s="245"/>
      <c r="Y11" s="245"/>
      <c r="Z11" s="245"/>
      <c r="AA11" s="246"/>
    </row>
    <row r="12" spans="1:27" x14ac:dyDescent="0.15">
      <c r="A12" s="48"/>
      <c r="B12" s="271" t="s">
        <v>284</v>
      </c>
      <c r="C12" s="272"/>
      <c r="D12" s="272"/>
      <c r="E12" s="272"/>
      <c r="F12" s="272"/>
      <c r="G12" s="272"/>
      <c r="H12" s="272"/>
      <c r="I12" s="273"/>
      <c r="J12" s="247" t="s">
        <v>207</v>
      </c>
      <c r="K12" s="248"/>
      <c r="L12" s="248"/>
      <c r="M12" s="248"/>
      <c r="N12" s="248"/>
      <c r="O12" s="249"/>
      <c r="P12" s="79" t="s">
        <v>50</v>
      </c>
      <c r="Q12" s="77" t="s">
        <v>50</v>
      </c>
      <c r="R12" s="78" t="s">
        <v>50</v>
      </c>
      <c r="S12" s="79" t="s">
        <v>50</v>
      </c>
      <c r="T12" s="78" t="s">
        <v>50</v>
      </c>
      <c r="U12" s="244"/>
      <c r="V12" s="245"/>
      <c r="W12" s="245"/>
      <c r="X12" s="245"/>
      <c r="Y12" s="245"/>
      <c r="Z12" s="245"/>
      <c r="AA12" s="246"/>
    </row>
    <row r="13" spans="1:27" x14ac:dyDescent="0.15">
      <c r="A13" s="48"/>
      <c r="B13" s="271" t="s">
        <v>285</v>
      </c>
      <c r="C13" s="272"/>
      <c r="D13" s="272"/>
      <c r="E13" s="272"/>
      <c r="F13" s="272"/>
      <c r="G13" s="272"/>
      <c r="H13" s="272"/>
      <c r="I13" s="273"/>
      <c r="J13" s="247" t="s">
        <v>207</v>
      </c>
      <c r="K13" s="248"/>
      <c r="L13" s="248"/>
      <c r="M13" s="248"/>
      <c r="N13" s="248"/>
      <c r="O13" s="249"/>
      <c r="P13" s="79" t="s">
        <v>50</v>
      </c>
      <c r="Q13" s="77" t="s">
        <v>50</v>
      </c>
      <c r="R13" s="78" t="s">
        <v>50</v>
      </c>
      <c r="S13" s="79" t="s">
        <v>50</v>
      </c>
      <c r="T13" s="78" t="s">
        <v>50</v>
      </c>
      <c r="U13" s="244"/>
      <c r="V13" s="245"/>
      <c r="W13" s="245"/>
      <c r="X13" s="245"/>
      <c r="Y13" s="245"/>
      <c r="Z13" s="245"/>
      <c r="AA13" s="246"/>
    </row>
    <row r="14" spans="1:27" x14ac:dyDescent="0.15">
      <c r="A14" s="48"/>
      <c r="B14" s="253" t="s">
        <v>286</v>
      </c>
      <c r="C14" s="254"/>
      <c r="D14" s="254"/>
      <c r="E14" s="254"/>
      <c r="F14" s="254"/>
      <c r="G14" s="254"/>
      <c r="H14" s="254"/>
      <c r="I14" s="255"/>
      <c r="J14" s="256" t="s">
        <v>207</v>
      </c>
      <c r="K14" s="257"/>
      <c r="L14" s="257"/>
      <c r="M14" s="257"/>
      <c r="N14" s="257"/>
      <c r="O14" s="258"/>
      <c r="P14" s="83" t="s">
        <v>50</v>
      </c>
      <c r="Q14" s="81" t="s">
        <v>50</v>
      </c>
      <c r="R14" s="82" t="s">
        <v>50</v>
      </c>
      <c r="S14" s="83" t="s">
        <v>50</v>
      </c>
      <c r="T14" s="82" t="s">
        <v>50</v>
      </c>
      <c r="U14" s="259"/>
      <c r="V14" s="260"/>
      <c r="W14" s="260"/>
      <c r="X14" s="260"/>
      <c r="Y14" s="260"/>
      <c r="Z14" s="260"/>
      <c r="AA14" s="261"/>
    </row>
    <row r="15" spans="1:27" x14ac:dyDescent="0.15">
      <c r="A15" s="48"/>
      <c r="B15" s="49" t="s">
        <v>318</v>
      </c>
      <c r="C15" s="50"/>
      <c r="D15" s="50"/>
      <c r="E15" s="50"/>
      <c r="F15" s="50"/>
      <c r="G15" s="50"/>
      <c r="H15" s="50"/>
      <c r="I15" s="50"/>
      <c r="J15" s="33"/>
      <c r="K15" s="33"/>
      <c r="L15" s="33"/>
      <c r="M15" s="33"/>
      <c r="N15" s="33"/>
      <c r="O15" s="33"/>
      <c r="P15" s="33"/>
      <c r="Q15" s="33"/>
      <c r="R15" s="33"/>
      <c r="S15" s="33"/>
      <c r="T15" s="33"/>
      <c r="U15" s="50"/>
      <c r="V15" s="50"/>
      <c r="W15" s="50"/>
      <c r="X15" s="50"/>
      <c r="Y15" s="50"/>
      <c r="Z15" s="50"/>
      <c r="AA15" s="51"/>
    </row>
    <row r="16" spans="1:27" x14ac:dyDescent="0.15">
      <c r="A16" s="48"/>
      <c r="B16" s="52"/>
      <c r="C16" s="281" t="s">
        <v>319</v>
      </c>
      <c r="D16" s="282"/>
      <c r="E16" s="282"/>
      <c r="F16" s="282"/>
      <c r="G16" s="282"/>
      <c r="H16" s="282"/>
      <c r="I16" s="283"/>
      <c r="J16" s="291" t="s">
        <v>181</v>
      </c>
      <c r="K16" s="292"/>
      <c r="L16" s="292" t="s">
        <v>182</v>
      </c>
      <c r="M16" s="292"/>
      <c r="N16" s="292" t="s">
        <v>191</v>
      </c>
      <c r="O16" s="293"/>
      <c r="P16" s="75" t="s">
        <v>50</v>
      </c>
      <c r="Q16" s="86"/>
      <c r="R16" s="89" t="s">
        <v>50</v>
      </c>
      <c r="S16" s="102"/>
      <c r="T16" s="87"/>
      <c r="U16" s="287"/>
      <c r="V16" s="288"/>
      <c r="W16" s="288"/>
      <c r="X16" s="288"/>
      <c r="Y16" s="288"/>
      <c r="Z16" s="288"/>
      <c r="AA16" s="289"/>
    </row>
    <row r="17" spans="1:27" x14ac:dyDescent="0.15">
      <c r="A17" s="48"/>
      <c r="B17" s="52"/>
      <c r="C17" s="271" t="s">
        <v>288</v>
      </c>
      <c r="D17" s="272"/>
      <c r="E17" s="272"/>
      <c r="F17" s="272"/>
      <c r="G17" s="272"/>
      <c r="H17" s="272"/>
      <c r="I17" s="273"/>
      <c r="J17" s="241" t="s">
        <v>181</v>
      </c>
      <c r="K17" s="242"/>
      <c r="L17" s="242" t="s">
        <v>182</v>
      </c>
      <c r="M17" s="242"/>
      <c r="N17" s="242" t="s">
        <v>191</v>
      </c>
      <c r="O17" s="243"/>
      <c r="P17" s="79" t="s">
        <v>50</v>
      </c>
      <c r="Q17" s="97"/>
      <c r="R17" s="78" t="s">
        <v>50</v>
      </c>
      <c r="S17" s="104"/>
      <c r="T17" s="96"/>
      <c r="U17" s="244"/>
      <c r="V17" s="245"/>
      <c r="W17" s="245"/>
      <c r="X17" s="245"/>
      <c r="Y17" s="245"/>
      <c r="Z17" s="245"/>
      <c r="AA17" s="246"/>
    </row>
    <row r="18" spans="1:27" x14ac:dyDescent="0.15">
      <c r="A18" s="48"/>
      <c r="B18" s="52"/>
      <c r="C18" s="271" t="s">
        <v>289</v>
      </c>
      <c r="D18" s="272"/>
      <c r="E18" s="272"/>
      <c r="F18" s="272"/>
      <c r="G18" s="272"/>
      <c r="H18" s="272"/>
      <c r="I18" s="273"/>
      <c r="J18" s="241" t="s">
        <v>181</v>
      </c>
      <c r="K18" s="242"/>
      <c r="L18" s="242" t="s">
        <v>182</v>
      </c>
      <c r="M18" s="242"/>
      <c r="N18" s="242" t="s">
        <v>191</v>
      </c>
      <c r="O18" s="243"/>
      <c r="P18" s="79" t="s">
        <v>50</v>
      </c>
      <c r="Q18" s="97"/>
      <c r="R18" s="78" t="s">
        <v>50</v>
      </c>
      <c r="S18" s="104"/>
      <c r="T18" s="96"/>
      <c r="U18" s="244"/>
      <c r="V18" s="245"/>
      <c r="W18" s="245"/>
      <c r="X18" s="245"/>
      <c r="Y18" s="245"/>
      <c r="Z18" s="245"/>
      <c r="AA18" s="246"/>
    </row>
    <row r="19" spans="1:27" x14ac:dyDescent="0.15">
      <c r="A19" s="48"/>
      <c r="B19" s="52"/>
      <c r="C19" s="244" t="s">
        <v>290</v>
      </c>
      <c r="D19" s="245"/>
      <c r="E19" s="245"/>
      <c r="F19" s="245"/>
      <c r="G19" s="245"/>
      <c r="H19" s="245"/>
      <c r="I19" s="246"/>
      <c r="J19" s="241" t="s">
        <v>181</v>
      </c>
      <c r="K19" s="242"/>
      <c r="L19" s="242" t="s">
        <v>182</v>
      </c>
      <c r="M19" s="242"/>
      <c r="N19" s="242" t="s">
        <v>191</v>
      </c>
      <c r="O19" s="243"/>
      <c r="P19" s="79" t="s">
        <v>50</v>
      </c>
      <c r="Q19" s="97"/>
      <c r="R19" s="78" t="s">
        <v>50</v>
      </c>
      <c r="S19" s="104"/>
      <c r="T19" s="96"/>
      <c r="U19" s="244"/>
      <c r="V19" s="245"/>
      <c r="W19" s="245"/>
      <c r="X19" s="245"/>
      <c r="Y19" s="245"/>
      <c r="Z19" s="245"/>
      <c r="AA19" s="246"/>
    </row>
    <row r="20" spans="1:27" x14ac:dyDescent="0.15">
      <c r="A20" s="53"/>
      <c r="B20" s="54"/>
      <c r="C20" s="253" t="s">
        <v>291</v>
      </c>
      <c r="D20" s="254"/>
      <c r="E20" s="254"/>
      <c r="F20" s="254"/>
      <c r="G20" s="254"/>
      <c r="H20" s="254"/>
      <c r="I20" s="255"/>
      <c r="J20" s="268" t="s">
        <v>181</v>
      </c>
      <c r="K20" s="269"/>
      <c r="L20" s="269" t="s">
        <v>182</v>
      </c>
      <c r="M20" s="269"/>
      <c r="N20" s="269" t="s">
        <v>191</v>
      </c>
      <c r="O20" s="270"/>
      <c r="P20" s="83" t="s">
        <v>50</v>
      </c>
      <c r="Q20" s="94"/>
      <c r="R20" s="82" t="s">
        <v>50</v>
      </c>
      <c r="S20" s="103"/>
      <c r="T20" s="95"/>
      <c r="U20" s="259"/>
      <c r="V20" s="260"/>
      <c r="W20" s="260"/>
      <c r="X20" s="260"/>
      <c r="Y20" s="260"/>
      <c r="Z20" s="260"/>
      <c r="AA20" s="261"/>
    </row>
    <row r="21" spans="1:27" x14ac:dyDescent="0.15">
      <c r="A21" s="43" t="s">
        <v>293</v>
      </c>
      <c r="B21" s="44"/>
      <c r="C21" s="45"/>
      <c r="D21" s="45"/>
      <c r="E21" s="55"/>
      <c r="F21" s="55"/>
      <c r="G21" s="55"/>
      <c r="H21" s="55"/>
      <c r="I21" s="55"/>
      <c r="J21" s="56"/>
      <c r="K21" s="56"/>
      <c r="L21" s="56"/>
      <c r="M21" s="56"/>
      <c r="N21" s="56"/>
      <c r="O21" s="56"/>
      <c r="P21" s="32"/>
      <c r="Q21" s="56"/>
      <c r="R21" s="32"/>
      <c r="S21" s="56"/>
      <c r="T21" s="56"/>
      <c r="U21" s="55"/>
      <c r="V21" s="46"/>
      <c r="W21" s="46"/>
      <c r="X21" s="46"/>
      <c r="Y21" s="46"/>
      <c r="Z21" s="46"/>
      <c r="AA21" s="47"/>
    </row>
    <row r="22" spans="1:27" x14ac:dyDescent="0.15">
      <c r="A22" s="48"/>
      <c r="B22" s="281" t="s">
        <v>180</v>
      </c>
      <c r="C22" s="282"/>
      <c r="D22" s="282"/>
      <c r="E22" s="282"/>
      <c r="F22" s="282"/>
      <c r="G22" s="282"/>
      <c r="H22" s="282"/>
      <c r="I22" s="283"/>
      <c r="J22" s="284" t="s">
        <v>186</v>
      </c>
      <c r="K22" s="285"/>
      <c r="L22" s="285"/>
      <c r="M22" s="285"/>
      <c r="N22" s="285"/>
      <c r="O22" s="286"/>
      <c r="P22" s="73" t="s">
        <v>50</v>
      </c>
      <c r="Q22" s="86"/>
      <c r="R22" s="74" t="s">
        <v>50</v>
      </c>
      <c r="S22" s="75" t="s">
        <v>50</v>
      </c>
      <c r="T22" s="87"/>
      <c r="U22" s="287"/>
      <c r="V22" s="288"/>
      <c r="W22" s="288"/>
      <c r="X22" s="288"/>
      <c r="Y22" s="288"/>
      <c r="Z22" s="288"/>
      <c r="AA22" s="289"/>
    </row>
    <row r="23" spans="1:27" ht="13.5" customHeight="1" x14ac:dyDescent="0.15">
      <c r="A23" s="48"/>
      <c r="B23" s="271" t="s">
        <v>321</v>
      </c>
      <c r="C23" s="272"/>
      <c r="D23" s="272"/>
      <c r="E23" s="272"/>
      <c r="F23" s="272"/>
      <c r="G23" s="272"/>
      <c r="H23" s="272"/>
      <c r="I23" s="273"/>
      <c r="J23" s="247" t="s">
        <v>207</v>
      </c>
      <c r="K23" s="248"/>
      <c r="L23" s="248"/>
      <c r="M23" s="248"/>
      <c r="N23" s="248"/>
      <c r="O23" s="249"/>
      <c r="P23" s="76" t="s">
        <v>50</v>
      </c>
      <c r="Q23" s="77" t="s">
        <v>50</v>
      </c>
      <c r="R23" s="78" t="s">
        <v>50</v>
      </c>
      <c r="S23" s="79" t="s">
        <v>50</v>
      </c>
      <c r="T23" s="78" t="s">
        <v>50</v>
      </c>
      <c r="U23" s="244"/>
      <c r="V23" s="245"/>
      <c r="W23" s="245"/>
      <c r="X23" s="245"/>
      <c r="Y23" s="245"/>
      <c r="Z23" s="245"/>
      <c r="AA23" s="246"/>
    </row>
    <row r="24" spans="1:27" ht="13.5" customHeight="1" x14ac:dyDescent="0.15">
      <c r="A24" s="48"/>
      <c r="B24" s="271" t="s">
        <v>294</v>
      </c>
      <c r="C24" s="272"/>
      <c r="D24" s="272"/>
      <c r="E24" s="272"/>
      <c r="F24" s="272"/>
      <c r="G24" s="272"/>
      <c r="H24" s="272"/>
      <c r="I24" s="273"/>
      <c r="J24" s="247" t="s">
        <v>187</v>
      </c>
      <c r="K24" s="248"/>
      <c r="L24" s="248"/>
      <c r="M24" s="248"/>
      <c r="N24" s="248"/>
      <c r="O24" s="249"/>
      <c r="P24" s="76" t="s">
        <v>50</v>
      </c>
      <c r="Q24" s="77" t="s">
        <v>50</v>
      </c>
      <c r="R24" s="78" t="s">
        <v>50</v>
      </c>
      <c r="S24" s="79" t="s">
        <v>50</v>
      </c>
      <c r="T24" s="78" t="s">
        <v>50</v>
      </c>
      <c r="U24" s="244"/>
      <c r="V24" s="245"/>
      <c r="W24" s="245"/>
      <c r="X24" s="245"/>
      <c r="Y24" s="245"/>
      <c r="Z24" s="245"/>
      <c r="AA24" s="246"/>
    </row>
    <row r="25" spans="1:27" x14ac:dyDescent="0.15">
      <c r="A25" s="48"/>
      <c r="B25" s="49" t="s">
        <v>320</v>
      </c>
      <c r="C25" s="50"/>
      <c r="D25" s="50"/>
      <c r="E25" s="50"/>
      <c r="F25" s="50"/>
      <c r="G25" s="50"/>
      <c r="H25" s="50"/>
      <c r="I25" s="50"/>
      <c r="J25" s="33"/>
      <c r="K25" s="33"/>
      <c r="L25" s="33"/>
      <c r="M25" s="33"/>
      <c r="N25" s="33"/>
      <c r="O25" s="33"/>
      <c r="P25" s="33"/>
      <c r="Q25" s="33"/>
      <c r="R25" s="33"/>
      <c r="S25" s="33"/>
      <c r="T25" s="33"/>
      <c r="U25" s="50"/>
      <c r="V25" s="50"/>
      <c r="W25" s="50"/>
      <c r="X25" s="50"/>
      <c r="Y25" s="50"/>
      <c r="Z25" s="50"/>
      <c r="AA25" s="51"/>
    </row>
    <row r="26" spans="1:27" x14ac:dyDescent="0.15">
      <c r="A26" s="48"/>
      <c r="B26" s="52"/>
      <c r="C26" s="281" t="s">
        <v>322</v>
      </c>
      <c r="D26" s="282"/>
      <c r="E26" s="282"/>
      <c r="F26" s="282"/>
      <c r="G26" s="282"/>
      <c r="H26" s="282"/>
      <c r="I26" s="283"/>
      <c r="J26" s="284" t="s">
        <v>207</v>
      </c>
      <c r="K26" s="285"/>
      <c r="L26" s="285"/>
      <c r="M26" s="285"/>
      <c r="N26" s="285"/>
      <c r="O26" s="286"/>
      <c r="P26" s="73" t="s">
        <v>50</v>
      </c>
      <c r="Q26" s="86"/>
      <c r="R26" s="89" t="s">
        <v>50</v>
      </c>
      <c r="S26" s="102"/>
      <c r="T26" s="87"/>
      <c r="U26" s="287"/>
      <c r="V26" s="288"/>
      <c r="W26" s="288"/>
      <c r="X26" s="288"/>
      <c r="Y26" s="288"/>
      <c r="Z26" s="288"/>
      <c r="AA26" s="289"/>
    </row>
    <row r="27" spans="1:27" x14ac:dyDescent="0.15">
      <c r="A27" s="53"/>
      <c r="B27" s="54"/>
      <c r="C27" s="253" t="s">
        <v>296</v>
      </c>
      <c r="D27" s="254"/>
      <c r="E27" s="254"/>
      <c r="F27" s="254"/>
      <c r="G27" s="254"/>
      <c r="H27" s="254"/>
      <c r="I27" s="255"/>
      <c r="J27" s="256" t="s">
        <v>188</v>
      </c>
      <c r="K27" s="257"/>
      <c r="L27" s="257"/>
      <c r="M27" s="257"/>
      <c r="N27" s="257"/>
      <c r="O27" s="258"/>
      <c r="P27" s="80" t="s">
        <v>50</v>
      </c>
      <c r="Q27" s="94"/>
      <c r="R27" s="82" t="s">
        <v>50</v>
      </c>
      <c r="S27" s="103"/>
      <c r="T27" s="95"/>
      <c r="U27" s="259"/>
      <c r="V27" s="260"/>
      <c r="W27" s="260"/>
      <c r="X27" s="260"/>
      <c r="Y27" s="260"/>
      <c r="Z27" s="260"/>
      <c r="AA27" s="261"/>
    </row>
    <row r="33" customFormat="1" x14ac:dyDescent="0.15"/>
  </sheetData>
  <mergeCells count="69">
    <mergeCell ref="A2:W3"/>
    <mergeCell ref="X2:Z2"/>
    <mergeCell ref="X3:Z3"/>
    <mergeCell ref="A5:I6"/>
    <mergeCell ref="J5:O6"/>
    <mergeCell ref="P5:R5"/>
    <mergeCell ref="S5:T5"/>
    <mergeCell ref="U5:AA6"/>
    <mergeCell ref="B10:I10"/>
    <mergeCell ref="J10:O10"/>
    <mergeCell ref="U10:AA10"/>
    <mergeCell ref="B11:I11"/>
    <mergeCell ref="J11:O11"/>
    <mergeCell ref="U11:AA11"/>
    <mergeCell ref="A7:I7"/>
    <mergeCell ref="J7:O7"/>
    <mergeCell ref="U7:AA7"/>
    <mergeCell ref="B9:I9"/>
    <mergeCell ref="J9:O9"/>
    <mergeCell ref="U9:AA9"/>
    <mergeCell ref="U16:AA16"/>
    <mergeCell ref="B12:I12"/>
    <mergeCell ref="J12:O12"/>
    <mergeCell ref="U12:AA12"/>
    <mergeCell ref="B13:I13"/>
    <mergeCell ref="J13:O13"/>
    <mergeCell ref="U13:AA13"/>
    <mergeCell ref="B14:I14"/>
    <mergeCell ref="J14:O14"/>
    <mergeCell ref="U14:AA14"/>
    <mergeCell ref="C16:I16"/>
    <mergeCell ref="J16:K16"/>
    <mergeCell ref="L16:M16"/>
    <mergeCell ref="N16:O16"/>
    <mergeCell ref="C17:I17"/>
    <mergeCell ref="J17:K17"/>
    <mergeCell ref="L17:M17"/>
    <mergeCell ref="N17:O17"/>
    <mergeCell ref="U17:AA17"/>
    <mergeCell ref="C18:I18"/>
    <mergeCell ref="J18:K18"/>
    <mergeCell ref="L18:M18"/>
    <mergeCell ref="N18:O18"/>
    <mergeCell ref="U18:AA18"/>
    <mergeCell ref="C19:I19"/>
    <mergeCell ref="J19:K19"/>
    <mergeCell ref="L19:M19"/>
    <mergeCell ref="N19:O19"/>
    <mergeCell ref="U19:AA19"/>
    <mergeCell ref="C20:I20"/>
    <mergeCell ref="J20:K20"/>
    <mergeCell ref="L20:M20"/>
    <mergeCell ref="N20:O20"/>
    <mergeCell ref="U20:AA20"/>
    <mergeCell ref="C27:I27"/>
    <mergeCell ref="J27:O27"/>
    <mergeCell ref="U27:AA27"/>
    <mergeCell ref="B22:I22"/>
    <mergeCell ref="J22:O22"/>
    <mergeCell ref="U22:AA22"/>
    <mergeCell ref="B24:I24"/>
    <mergeCell ref="J24:O24"/>
    <mergeCell ref="U24:AA24"/>
    <mergeCell ref="C26:I26"/>
    <mergeCell ref="J26:O26"/>
    <mergeCell ref="U26:AA26"/>
    <mergeCell ref="B23:I23"/>
    <mergeCell ref="J23:O23"/>
    <mergeCell ref="U23:AA23"/>
  </mergeCells>
  <phoneticPr fontId="1"/>
  <dataValidations count="4">
    <dataValidation type="list" allowBlank="1" showInputMessage="1" showErrorMessage="1" sqref="P7 T23:T24 P26:R27 Q23:Q24 P9 Z4 AA2:AA3 S7 P10:T14 P16:T20 R9:S9 P22:P24 R22:S24" xr:uid="{00000000-0002-0000-0200-000000000000}">
      <formula1>"□,■"</formula1>
    </dataValidation>
    <dataValidation type="list" allowBlank="1" showInputMessage="1" showErrorMessage="1" sqref="J16:K20" xr:uid="{00000000-0002-0000-0200-000001000000}">
      <formula1>"□Word,■Word"</formula1>
    </dataValidation>
    <dataValidation type="list" allowBlank="1" showInputMessage="1" showErrorMessage="1" sqref="L16:M20" xr:uid="{00000000-0002-0000-0200-000002000000}">
      <formula1>"□Excel,■Excel"</formula1>
    </dataValidation>
    <dataValidation type="list" allowBlank="1" showInputMessage="1" showErrorMessage="1" sqref="N16:O20" xr:uid="{00000000-0002-0000-0200-000003000000}">
      <formula1>"□その他,■その他"</formula1>
    </dataValidation>
  </dataValidations>
  <pageMargins left="0.78740157480314965" right="0.39370078740157483" top="0.39370078740157483" bottom="0.39370078740157483" header="0.31496062992125984" footer="0.31496062992125984"/>
  <pageSetup paperSize="9" orientation="portrait"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Y43"/>
  <sheetViews>
    <sheetView tabSelected="1" zoomScaleNormal="100" workbookViewId="0">
      <selection activeCell="R5" sqref="R5:Y5"/>
    </sheetView>
  </sheetViews>
  <sheetFormatPr defaultRowHeight="13.5" x14ac:dyDescent="0.15"/>
  <cols>
    <col min="1" max="2" width="2.125" customWidth="1"/>
    <col min="3" max="30" width="3.625" customWidth="1"/>
  </cols>
  <sheetData>
    <row r="1" spans="1:25" ht="20.100000000000001" customHeight="1" x14ac:dyDescent="0.15">
      <c r="C1" s="27"/>
      <c r="D1" s="27"/>
      <c r="E1" s="27"/>
      <c r="F1" s="27"/>
      <c r="G1" s="27"/>
      <c r="K1" s="27"/>
      <c r="O1" s="27"/>
    </row>
    <row r="2" spans="1:25" ht="20.100000000000001" customHeight="1" x14ac:dyDescent="0.15">
      <c r="A2" t="s">
        <v>275</v>
      </c>
    </row>
    <row r="3" spans="1:25" ht="20.100000000000001" customHeight="1" x14ac:dyDescent="0.15">
      <c r="C3" s="11"/>
      <c r="D3" s="12"/>
      <c r="E3" s="12"/>
      <c r="F3" s="13"/>
      <c r="G3" s="208" t="s">
        <v>57</v>
      </c>
      <c r="H3" s="210"/>
      <c r="I3" s="211"/>
      <c r="J3" s="135" t="s">
        <v>59</v>
      </c>
      <c r="K3" s="135"/>
      <c r="L3" s="135"/>
      <c r="M3" s="135"/>
      <c r="N3" s="135"/>
      <c r="O3" s="135"/>
      <c r="P3" s="135"/>
      <c r="Q3" s="135"/>
      <c r="R3" s="135" t="s">
        <v>60</v>
      </c>
      <c r="S3" s="135"/>
      <c r="T3" s="135"/>
      <c r="U3" s="135"/>
      <c r="V3" s="135"/>
      <c r="W3" s="135"/>
      <c r="X3" s="135"/>
      <c r="Y3" s="135"/>
    </row>
    <row r="4" spans="1:25" ht="20.100000000000001" customHeight="1" x14ac:dyDescent="0.15">
      <c r="C4" s="14"/>
      <c r="D4" s="15"/>
      <c r="E4" s="15"/>
      <c r="F4" s="16"/>
      <c r="G4" s="303" t="s">
        <v>58</v>
      </c>
      <c r="H4" s="304"/>
      <c r="I4" s="305"/>
      <c r="J4" s="312" t="s">
        <v>61</v>
      </c>
      <c r="K4" s="312"/>
      <c r="L4" s="312"/>
      <c r="M4" s="312"/>
      <c r="N4" s="312"/>
      <c r="O4" s="312"/>
      <c r="P4" s="312"/>
      <c r="Q4" s="312"/>
      <c r="R4" s="312" t="s">
        <v>61</v>
      </c>
      <c r="S4" s="312"/>
      <c r="T4" s="312"/>
      <c r="U4" s="312"/>
      <c r="V4" s="312"/>
      <c r="W4" s="312"/>
      <c r="X4" s="312"/>
      <c r="Y4" s="312"/>
    </row>
    <row r="5" spans="1:25" ht="20.100000000000001" customHeight="1" x14ac:dyDescent="0.15">
      <c r="C5" s="306" t="s">
        <v>68</v>
      </c>
      <c r="D5" s="306"/>
      <c r="E5" s="306"/>
      <c r="F5" s="306"/>
      <c r="G5" s="313"/>
      <c r="H5" s="313"/>
      <c r="I5" s="313"/>
      <c r="J5" s="306" t="s">
        <v>362</v>
      </c>
      <c r="K5" s="306"/>
      <c r="L5" s="306"/>
      <c r="M5" s="306"/>
      <c r="N5" s="306"/>
      <c r="O5" s="306"/>
      <c r="P5" s="306"/>
      <c r="Q5" s="306"/>
      <c r="R5" s="306"/>
      <c r="S5" s="306"/>
      <c r="T5" s="306"/>
      <c r="U5" s="306"/>
      <c r="V5" s="306"/>
      <c r="W5" s="306"/>
      <c r="X5" s="306"/>
      <c r="Y5" s="306"/>
    </row>
    <row r="6" spans="1:25" ht="20.100000000000001" customHeight="1" x14ac:dyDescent="0.15">
      <c r="C6" s="306" t="s">
        <v>245</v>
      </c>
      <c r="D6" s="306"/>
      <c r="E6" s="306"/>
      <c r="F6" s="306"/>
      <c r="G6" s="313"/>
      <c r="H6" s="313"/>
      <c r="I6" s="313"/>
      <c r="J6" s="306" t="s">
        <v>67</v>
      </c>
      <c r="K6" s="306"/>
      <c r="L6" s="306"/>
      <c r="M6" s="306"/>
      <c r="N6" s="306"/>
      <c r="O6" s="306"/>
      <c r="P6" s="306"/>
      <c r="Q6" s="306"/>
      <c r="R6" s="306"/>
      <c r="S6" s="306"/>
      <c r="T6" s="306"/>
      <c r="U6" s="306"/>
      <c r="V6" s="306"/>
      <c r="W6" s="306"/>
      <c r="X6" s="306"/>
      <c r="Y6" s="306"/>
    </row>
    <row r="7" spans="1:25" ht="20.100000000000001" customHeight="1" x14ac:dyDescent="0.15">
      <c r="C7" s="306" t="s">
        <v>56</v>
      </c>
      <c r="D7" s="306"/>
      <c r="E7" s="306"/>
      <c r="F7" s="306"/>
      <c r="G7" s="290" t="s">
        <v>369</v>
      </c>
      <c r="H7" s="290"/>
      <c r="I7" s="290"/>
      <c r="J7" s="306" t="s">
        <v>363</v>
      </c>
      <c r="K7" s="306"/>
      <c r="L7" s="306"/>
      <c r="M7" s="306"/>
      <c r="N7" s="306"/>
      <c r="O7" s="306"/>
      <c r="P7" s="306"/>
      <c r="Q7" s="306"/>
      <c r="R7" s="306"/>
      <c r="S7" s="306"/>
      <c r="T7" s="306"/>
      <c r="U7" s="306"/>
      <c r="V7" s="306"/>
      <c r="W7" s="306"/>
      <c r="X7" s="306"/>
      <c r="Y7" s="306"/>
    </row>
    <row r="8" spans="1:25" ht="20.100000000000001" customHeight="1" x14ac:dyDescent="0.15">
      <c r="C8" s="306" t="s">
        <v>62</v>
      </c>
      <c r="D8" s="306"/>
      <c r="E8" s="306"/>
      <c r="F8" s="306"/>
      <c r="G8" s="290" t="s">
        <v>370</v>
      </c>
      <c r="H8" s="290"/>
      <c r="I8" s="290"/>
      <c r="J8" s="306" t="s">
        <v>364</v>
      </c>
      <c r="K8" s="306"/>
      <c r="L8" s="306"/>
      <c r="M8" s="306"/>
      <c r="N8" s="306"/>
      <c r="O8" s="306"/>
      <c r="P8" s="306"/>
      <c r="Q8" s="306"/>
      <c r="R8" s="306"/>
      <c r="S8" s="306"/>
      <c r="T8" s="306"/>
      <c r="U8" s="306"/>
      <c r="V8" s="306"/>
      <c r="W8" s="306"/>
      <c r="X8" s="306"/>
      <c r="Y8" s="306"/>
    </row>
    <row r="9" spans="1:25" ht="20.100000000000001" customHeight="1" x14ac:dyDescent="0.15">
      <c r="C9" s="306" t="s">
        <v>63</v>
      </c>
      <c r="D9" s="306"/>
      <c r="E9" s="306"/>
      <c r="F9" s="306"/>
      <c r="G9" s="290" t="s">
        <v>64</v>
      </c>
      <c r="H9" s="290"/>
      <c r="I9" s="290"/>
      <c r="J9" s="306" t="s">
        <v>365</v>
      </c>
      <c r="K9" s="306"/>
      <c r="L9" s="306"/>
      <c r="M9" s="306"/>
      <c r="N9" s="306"/>
      <c r="O9" s="306"/>
      <c r="P9" s="306"/>
      <c r="Q9" s="306"/>
      <c r="R9" s="306"/>
      <c r="S9" s="306"/>
      <c r="T9" s="306"/>
      <c r="U9" s="306"/>
      <c r="V9" s="306"/>
      <c r="W9" s="306"/>
      <c r="X9" s="306"/>
      <c r="Y9" s="306"/>
    </row>
    <row r="10" spans="1:25" ht="20.100000000000001" customHeight="1" x14ac:dyDescent="0.15">
      <c r="C10" s="306" t="s">
        <v>65</v>
      </c>
      <c r="D10" s="306"/>
      <c r="E10" s="306"/>
      <c r="F10" s="306"/>
      <c r="G10" s="290" t="s">
        <v>66</v>
      </c>
      <c r="H10" s="290"/>
      <c r="I10" s="290"/>
      <c r="J10" s="306" t="s">
        <v>233</v>
      </c>
      <c r="K10" s="306"/>
      <c r="L10" s="306"/>
      <c r="M10" s="306"/>
      <c r="N10" s="306"/>
      <c r="O10" s="306"/>
      <c r="P10" s="306"/>
      <c r="Q10" s="306"/>
      <c r="R10" s="306"/>
      <c r="S10" s="306"/>
      <c r="T10" s="306"/>
      <c r="U10" s="306"/>
      <c r="V10" s="306"/>
      <c r="W10" s="306"/>
      <c r="X10" s="306"/>
      <c r="Y10" s="306"/>
    </row>
    <row r="11" spans="1:25" ht="20.100000000000001" customHeight="1" x14ac:dyDescent="0.15">
      <c r="C11" s="306" t="s">
        <v>174</v>
      </c>
      <c r="D11" s="306"/>
      <c r="E11" s="306"/>
      <c r="F11" s="306"/>
      <c r="G11" s="290" t="s">
        <v>175</v>
      </c>
      <c r="H11" s="290"/>
      <c r="I11" s="290"/>
      <c r="J11" s="307"/>
      <c r="K11" s="307"/>
      <c r="L11" s="307"/>
      <c r="M11" s="307"/>
      <c r="N11" s="307"/>
      <c r="O11" s="307"/>
      <c r="P11" s="307"/>
      <c r="Q11" s="307"/>
      <c r="R11" s="307"/>
      <c r="S11" s="307"/>
      <c r="T11" s="307"/>
      <c r="U11" s="307"/>
      <c r="V11" s="307"/>
      <c r="W11" s="307"/>
      <c r="X11" s="307"/>
      <c r="Y11" s="307"/>
    </row>
    <row r="12" spans="1:25" ht="20.100000000000001" customHeight="1" x14ac:dyDescent="0.15">
      <c r="C12" s="306"/>
      <c r="D12" s="306"/>
      <c r="E12" s="306"/>
      <c r="F12" s="306"/>
      <c r="G12" s="290"/>
      <c r="H12" s="290"/>
      <c r="I12" s="290"/>
      <c r="J12" s="306"/>
      <c r="K12" s="306"/>
      <c r="L12" s="306"/>
      <c r="M12" s="306"/>
      <c r="N12" s="306"/>
      <c r="O12" s="306"/>
      <c r="P12" s="306"/>
      <c r="Q12" s="306"/>
      <c r="R12" s="306"/>
      <c r="S12" s="306"/>
      <c r="T12" s="306"/>
      <c r="U12" s="306"/>
      <c r="V12" s="306"/>
      <c r="W12" s="306"/>
      <c r="X12" s="306"/>
      <c r="Y12" s="306"/>
    </row>
    <row r="13" spans="1:25" ht="20.100000000000001" customHeight="1" x14ac:dyDescent="0.15">
      <c r="C13" s="306"/>
      <c r="D13" s="306"/>
      <c r="E13" s="306"/>
      <c r="F13" s="306"/>
      <c r="G13" s="290"/>
      <c r="H13" s="290"/>
      <c r="I13" s="290"/>
      <c r="J13" s="306"/>
      <c r="K13" s="306"/>
      <c r="L13" s="306"/>
      <c r="M13" s="306"/>
      <c r="N13" s="306"/>
      <c r="O13" s="306"/>
      <c r="P13" s="306"/>
      <c r="Q13" s="306"/>
      <c r="R13" s="306"/>
      <c r="S13" s="306"/>
      <c r="T13" s="306"/>
      <c r="U13" s="306"/>
      <c r="V13" s="306"/>
      <c r="W13" s="306"/>
      <c r="X13" s="306"/>
      <c r="Y13" s="306"/>
    </row>
    <row r="14" spans="1:25" ht="20.100000000000001" customHeight="1" x14ac:dyDescent="0.15">
      <c r="C14" s="308" t="s">
        <v>172</v>
      </c>
      <c r="D14" s="308"/>
      <c r="E14" s="308"/>
      <c r="F14" s="308"/>
      <c r="G14" s="308"/>
      <c r="H14" s="308"/>
      <c r="I14" s="308"/>
      <c r="J14" s="308"/>
      <c r="K14" s="308"/>
      <c r="L14" s="308"/>
      <c r="M14" s="308"/>
      <c r="N14" s="308"/>
      <c r="O14" s="308"/>
      <c r="P14" s="308"/>
      <c r="Q14" s="308"/>
      <c r="R14" s="308"/>
      <c r="S14" s="308"/>
      <c r="T14" s="308"/>
      <c r="U14" s="308"/>
      <c r="V14" s="310" t="s">
        <v>170</v>
      </c>
      <c r="W14" s="310"/>
      <c r="X14" s="310"/>
      <c r="Y14" s="310" t="s">
        <v>50</v>
      </c>
    </row>
    <row r="15" spans="1:25" ht="20.100000000000001" customHeight="1" x14ac:dyDescent="0.15">
      <c r="C15" s="309"/>
      <c r="D15" s="309"/>
      <c r="E15" s="309"/>
      <c r="F15" s="309"/>
      <c r="G15" s="309"/>
      <c r="H15" s="309"/>
      <c r="I15" s="309"/>
      <c r="J15" s="309"/>
      <c r="K15" s="309"/>
      <c r="L15" s="309"/>
      <c r="M15" s="309"/>
      <c r="N15" s="309"/>
      <c r="O15" s="309"/>
      <c r="P15" s="309"/>
      <c r="Q15" s="309"/>
      <c r="R15" s="309"/>
      <c r="S15" s="309"/>
      <c r="T15" s="309"/>
      <c r="U15" s="309"/>
      <c r="V15" s="311"/>
      <c r="W15" s="311"/>
      <c r="X15" s="311"/>
      <c r="Y15" s="311"/>
    </row>
    <row r="16" spans="1:25" ht="20.100000000000001" customHeight="1" x14ac:dyDescent="0.15">
      <c r="C16" s="314" t="s">
        <v>171</v>
      </c>
      <c r="D16" s="315"/>
      <c r="E16" s="315"/>
      <c r="F16" s="315"/>
      <c r="G16" s="315"/>
      <c r="H16" s="315"/>
      <c r="I16" s="315"/>
      <c r="J16" s="315"/>
      <c r="K16" s="315"/>
      <c r="L16" s="315"/>
      <c r="M16" s="315"/>
      <c r="N16" s="315"/>
      <c r="O16" s="315"/>
      <c r="P16" s="315"/>
      <c r="Q16" s="315"/>
      <c r="R16" s="315"/>
      <c r="S16" s="315"/>
      <c r="T16" s="315"/>
      <c r="U16" s="316"/>
      <c r="V16" s="323" t="s">
        <v>170</v>
      </c>
      <c r="W16" s="324"/>
      <c r="X16" s="325"/>
      <c r="Y16" s="24" t="s">
        <v>50</v>
      </c>
    </row>
    <row r="17" spans="1:25" ht="20.100000000000001" customHeight="1" x14ac:dyDescent="0.15">
      <c r="C17" s="317"/>
      <c r="D17" s="318"/>
      <c r="E17" s="318"/>
      <c r="F17" s="318"/>
      <c r="G17" s="318"/>
      <c r="H17" s="318"/>
      <c r="I17" s="318"/>
      <c r="J17" s="318"/>
      <c r="K17" s="318"/>
      <c r="L17" s="318"/>
      <c r="M17" s="318"/>
      <c r="N17" s="318"/>
      <c r="O17" s="318"/>
      <c r="P17" s="318"/>
      <c r="Q17" s="318"/>
      <c r="R17" s="318"/>
      <c r="S17" s="318"/>
      <c r="T17" s="318"/>
      <c r="U17" s="319"/>
      <c r="V17" s="28"/>
      <c r="W17" s="326" t="s">
        <v>177</v>
      </c>
      <c r="X17" s="326"/>
      <c r="Y17" s="327"/>
    </row>
    <row r="18" spans="1:25" ht="20.100000000000001" customHeight="1" x14ac:dyDescent="0.15"/>
    <row r="19" spans="1:25" ht="20.100000000000001" customHeight="1" x14ac:dyDescent="0.15">
      <c r="A19" t="s">
        <v>276</v>
      </c>
    </row>
    <row r="20" spans="1:25" ht="20.100000000000001" customHeight="1" x14ac:dyDescent="0.15">
      <c r="C20" s="208" t="s">
        <v>5</v>
      </c>
      <c r="D20" s="210"/>
      <c r="E20" s="210"/>
      <c r="F20" s="211"/>
      <c r="G20" s="217" t="s">
        <v>69</v>
      </c>
      <c r="H20" s="218"/>
      <c r="I20" s="219"/>
      <c r="J20" s="5" t="s">
        <v>73</v>
      </c>
      <c r="K20" s="22" t="s">
        <v>71</v>
      </c>
      <c r="L20" s="22"/>
      <c r="M20" s="22"/>
      <c r="N20" s="22"/>
      <c r="O20" s="22"/>
      <c r="P20" s="22"/>
      <c r="Q20" s="22"/>
      <c r="R20" s="6"/>
      <c r="S20" s="22"/>
      <c r="T20" s="22"/>
      <c r="U20" s="22"/>
      <c r="V20" s="22"/>
      <c r="W20" s="22"/>
      <c r="X20" s="22"/>
      <c r="Y20" s="23"/>
    </row>
    <row r="21" spans="1:25" ht="20.100000000000001" customHeight="1" x14ac:dyDescent="0.15">
      <c r="C21" s="303"/>
      <c r="D21" s="304"/>
      <c r="E21" s="304"/>
      <c r="F21" s="305"/>
      <c r="G21" s="218" t="s">
        <v>70</v>
      </c>
      <c r="H21" s="218"/>
      <c r="I21" s="218"/>
      <c r="J21" s="218"/>
      <c r="K21" s="218"/>
      <c r="L21" s="219"/>
      <c r="M21" s="21"/>
      <c r="N21" s="22">
        <v>5</v>
      </c>
      <c r="O21" s="22" t="s">
        <v>77</v>
      </c>
      <c r="P21" s="22"/>
      <c r="Q21" s="22"/>
      <c r="R21" s="22"/>
      <c r="S21" s="22"/>
      <c r="T21" s="22"/>
      <c r="U21" s="22"/>
      <c r="V21" s="22"/>
      <c r="W21" s="22"/>
      <c r="X21" s="22"/>
      <c r="Y21" s="23"/>
    </row>
    <row r="22" spans="1:25" ht="20.100000000000001" customHeight="1" x14ac:dyDescent="0.15">
      <c r="C22" s="208" t="s">
        <v>6</v>
      </c>
      <c r="D22" s="210"/>
      <c r="E22" s="210"/>
      <c r="F22" s="211"/>
      <c r="G22" s="208" t="s">
        <v>69</v>
      </c>
      <c r="H22" s="210"/>
      <c r="I22" s="211"/>
      <c r="J22" s="17" t="s">
        <v>50</v>
      </c>
      <c r="K22" s="7" t="s">
        <v>71</v>
      </c>
      <c r="L22" s="7"/>
      <c r="M22" s="7"/>
      <c r="N22" s="7"/>
      <c r="O22" s="7"/>
      <c r="P22" s="7"/>
      <c r="Q22" s="7"/>
      <c r="R22" s="18" t="s">
        <v>50</v>
      </c>
      <c r="S22" s="7" t="s">
        <v>74</v>
      </c>
      <c r="T22" s="7"/>
      <c r="U22" s="7"/>
      <c r="V22" s="7"/>
      <c r="W22" s="7"/>
      <c r="X22" s="7"/>
      <c r="Y22" s="8"/>
    </row>
    <row r="23" spans="1:25" ht="20.100000000000001" customHeight="1" x14ac:dyDescent="0.15">
      <c r="C23" s="320"/>
      <c r="D23" s="321"/>
      <c r="E23" s="321"/>
      <c r="F23" s="322"/>
      <c r="G23" s="303"/>
      <c r="H23" s="304"/>
      <c r="I23" s="305"/>
      <c r="J23" s="19" t="s">
        <v>50</v>
      </c>
      <c r="K23" s="9" t="s">
        <v>72</v>
      </c>
      <c r="L23" s="9"/>
      <c r="M23" s="9"/>
      <c r="N23" s="9"/>
      <c r="O23" s="20" t="s">
        <v>50</v>
      </c>
      <c r="P23" s="9" t="s">
        <v>75</v>
      </c>
      <c r="Q23" s="9"/>
      <c r="R23" s="328"/>
      <c r="S23" s="328"/>
      <c r="T23" s="328"/>
      <c r="U23" s="328"/>
      <c r="V23" s="328"/>
      <c r="W23" s="328"/>
      <c r="X23" s="328"/>
      <c r="Y23" s="10" t="s">
        <v>76</v>
      </c>
    </row>
    <row r="24" spans="1:25" ht="20.100000000000001" customHeight="1" x14ac:dyDescent="0.15">
      <c r="C24" s="303"/>
      <c r="D24" s="304"/>
      <c r="E24" s="304"/>
      <c r="F24" s="305"/>
      <c r="G24" s="217" t="s">
        <v>70</v>
      </c>
      <c r="H24" s="218"/>
      <c r="I24" s="218"/>
      <c r="J24" s="218"/>
      <c r="K24" s="218"/>
      <c r="L24" s="219"/>
      <c r="M24" s="21"/>
      <c r="N24" s="22"/>
      <c r="O24" s="22" t="s">
        <v>77</v>
      </c>
      <c r="P24" s="22"/>
      <c r="Q24" s="22"/>
      <c r="R24" s="22"/>
      <c r="S24" s="22"/>
      <c r="T24" s="22"/>
      <c r="U24" s="22"/>
      <c r="V24" s="22"/>
      <c r="W24" s="22"/>
      <c r="X24" s="22"/>
      <c r="Y24" s="23"/>
    </row>
    <row r="25" spans="1:25" ht="20.100000000000001" customHeight="1" x14ac:dyDescent="0.15">
      <c r="C25" s="314" t="s">
        <v>173</v>
      </c>
      <c r="D25" s="315"/>
      <c r="E25" s="315"/>
      <c r="F25" s="315"/>
      <c r="G25" s="315"/>
      <c r="H25" s="315"/>
      <c r="I25" s="315"/>
      <c r="J25" s="315"/>
      <c r="K25" s="315"/>
      <c r="L25" s="315"/>
      <c r="M25" s="315"/>
      <c r="N25" s="315"/>
      <c r="O25" s="315"/>
      <c r="P25" s="315"/>
      <c r="Q25" s="315"/>
      <c r="R25" s="315"/>
      <c r="S25" s="315"/>
      <c r="T25" s="315"/>
      <c r="U25" s="316"/>
      <c r="V25" s="290" t="s">
        <v>176</v>
      </c>
      <c r="W25" s="290"/>
      <c r="X25" s="290"/>
      <c r="Y25" s="24" t="s">
        <v>50</v>
      </c>
    </row>
    <row r="26" spans="1:25" ht="20.100000000000001" customHeight="1" x14ac:dyDescent="0.15">
      <c r="C26" s="317"/>
      <c r="D26" s="318"/>
      <c r="E26" s="318"/>
      <c r="F26" s="318"/>
      <c r="G26" s="318"/>
      <c r="H26" s="318"/>
      <c r="I26" s="318"/>
      <c r="J26" s="318"/>
      <c r="K26" s="318"/>
      <c r="L26" s="318"/>
      <c r="M26" s="318"/>
      <c r="N26" s="318"/>
      <c r="O26" s="318"/>
      <c r="P26" s="318"/>
      <c r="Q26" s="318"/>
      <c r="R26" s="318"/>
      <c r="S26" s="318"/>
      <c r="T26" s="318"/>
      <c r="U26" s="319"/>
      <c r="V26" s="290" t="s">
        <v>170</v>
      </c>
      <c r="W26" s="290"/>
      <c r="X26" s="290"/>
      <c r="Y26" s="24" t="s">
        <v>50</v>
      </c>
    </row>
    <row r="27" spans="1:25" ht="20.100000000000001" customHeight="1" x14ac:dyDescent="0.15">
      <c r="C27" s="329" t="s">
        <v>234</v>
      </c>
      <c r="D27" s="329"/>
      <c r="E27" s="329"/>
      <c r="F27" s="329"/>
      <c r="G27" s="329"/>
      <c r="H27" s="329"/>
      <c r="I27" s="329"/>
      <c r="J27" s="329"/>
      <c r="K27" s="329"/>
      <c r="L27" s="329"/>
      <c r="M27" s="329"/>
      <c r="N27" s="329"/>
      <c r="O27" s="329"/>
      <c r="P27" s="329"/>
      <c r="Q27" s="329"/>
      <c r="R27" s="329"/>
      <c r="S27" s="329"/>
      <c r="T27" s="329"/>
      <c r="U27" s="329"/>
      <c r="V27" s="310" t="s">
        <v>170</v>
      </c>
      <c r="W27" s="310"/>
      <c r="X27" s="310"/>
      <c r="Y27" s="310" t="s">
        <v>50</v>
      </c>
    </row>
    <row r="28" spans="1:25" ht="20.100000000000001" customHeight="1" x14ac:dyDescent="0.15">
      <c r="C28" s="330"/>
      <c r="D28" s="330"/>
      <c r="E28" s="330"/>
      <c r="F28" s="330"/>
      <c r="G28" s="330"/>
      <c r="H28" s="330"/>
      <c r="I28" s="330"/>
      <c r="J28" s="330"/>
      <c r="K28" s="330"/>
      <c r="L28" s="330"/>
      <c r="M28" s="330"/>
      <c r="N28" s="330"/>
      <c r="O28" s="330"/>
      <c r="P28" s="330"/>
      <c r="Q28" s="330"/>
      <c r="R28" s="330"/>
      <c r="S28" s="330"/>
      <c r="T28" s="330"/>
      <c r="U28" s="330"/>
      <c r="V28" s="311"/>
      <c r="W28" s="311"/>
      <c r="X28" s="311"/>
      <c r="Y28" s="311"/>
    </row>
    <row r="29" spans="1:25" ht="20.100000000000001" customHeight="1" x14ac:dyDescent="0.15"/>
    <row r="30" spans="1:25" ht="20.100000000000001" customHeight="1" x14ac:dyDescent="0.15">
      <c r="A30" t="s">
        <v>277</v>
      </c>
    </row>
    <row r="31" spans="1:25" ht="20.100000000000001" customHeight="1" x14ac:dyDescent="0.15">
      <c r="C31" s="331" t="s">
        <v>238</v>
      </c>
      <c r="D31" s="331"/>
      <c r="E31" s="331"/>
      <c r="F31" s="331"/>
      <c r="G31" s="331"/>
      <c r="H31" s="331"/>
      <c r="I31" s="331"/>
      <c r="J31" s="331"/>
      <c r="K31" s="331"/>
      <c r="L31" s="331"/>
      <c r="M31" s="331"/>
      <c r="N31" s="331"/>
      <c r="O31" s="331"/>
      <c r="P31" s="331"/>
      <c r="Q31" s="331"/>
      <c r="R31" s="331"/>
      <c r="S31" s="331"/>
      <c r="T31" s="331"/>
      <c r="U31" s="331"/>
      <c r="V31" s="290" t="s">
        <v>170</v>
      </c>
      <c r="W31" s="290"/>
      <c r="X31" s="290"/>
      <c r="Y31" s="290" t="s">
        <v>50</v>
      </c>
    </row>
    <row r="32" spans="1:25" ht="20.100000000000001" customHeight="1" x14ac:dyDescent="0.15">
      <c r="C32" s="331"/>
      <c r="D32" s="331"/>
      <c r="E32" s="331"/>
      <c r="F32" s="331"/>
      <c r="G32" s="331"/>
      <c r="H32" s="331"/>
      <c r="I32" s="331"/>
      <c r="J32" s="331"/>
      <c r="K32" s="331"/>
      <c r="L32" s="331"/>
      <c r="M32" s="331"/>
      <c r="N32" s="331"/>
      <c r="O32" s="331"/>
      <c r="P32" s="331"/>
      <c r="Q32" s="331"/>
      <c r="R32" s="331"/>
      <c r="S32" s="331"/>
      <c r="T32" s="331"/>
      <c r="U32" s="331"/>
      <c r="V32" s="290"/>
      <c r="W32" s="290"/>
      <c r="X32" s="290"/>
      <c r="Y32" s="290"/>
    </row>
    <row r="33" spans="1:25" ht="20.100000000000001" customHeight="1" x14ac:dyDescent="0.15">
      <c r="C33" s="331" t="s">
        <v>361</v>
      </c>
      <c r="D33" s="331"/>
      <c r="E33" s="331"/>
      <c r="F33" s="331"/>
      <c r="G33" s="331"/>
      <c r="H33" s="331"/>
      <c r="I33" s="331"/>
      <c r="J33" s="331"/>
      <c r="K33" s="331"/>
      <c r="L33" s="331"/>
      <c r="M33" s="331"/>
      <c r="N33" s="331"/>
      <c r="O33" s="331"/>
      <c r="P33" s="331"/>
      <c r="Q33" s="331"/>
      <c r="R33" s="331"/>
      <c r="S33" s="331"/>
      <c r="T33" s="331"/>
      <c r="U33" s="331"/>
      <c r="V33" s="290" t="s">
        <v>170</v>
      </c>
      <c r="W33" s="290"/>
      <c r="X33" s="290"/>
      <c r="Y33" s="290" t="s">
        <v>50</v>
      </c>
    </row>
    <row r="34" spans="1:25" ht="20.100000000000001" customHeight="1" x14ac:dyDescent="0.15">
      <c r="C34" s="331"/>
      <c r="D34" s="331"/>
      <c r="E34" s="331"/>
      <c r="F34" s="331"/>
      <c r="G34" s="331"/>
      <c r="H34" s="331"/>
      <c r="I34" s="331"/>
      <c r="J34" s="331"/>
      <c r="K34" s="331"/>
      <c r="L34" s="331"/>
      <c r="M34" s="331"/>
      <c r="N34" s="331"/>
      <c r="O34" s="331"/>
      <c r="P34" s="331"/>
      <c r="Q34" s="331"/>
      <c r="R34" s="331"/>
      <c r="S34" s="331"/>
      <c r="T34" s="331"/>
      <c r="U34" s="331"/>
      <c r="V34" s="290"/>
      <c r="W34" s="290"/>
      <c r="X34" s="290"/>
      <c r="Y34" s="290"/>
    </row>
    <row r="35" spans="1:25" ht="20.100000000000001" customHeight="1" x14ac:dyDescent="0.15"/>
    <row r="36" spans="1:25" ht="20.100000000000001" customHeight="1" x14ac:dyDescent="0.15">
      <c r="A36" t="s">
        <v>278</v>
      </c>
    </row>
    <row r="37" spans="1:25" ht="20.100000000000001" customHeight="1" x14ac:dyDescent="0.15">
      <c r="C37" s="29"/>
      <c r="D37" s="7"/>
      <c r="E37" s="7"/>
      <c r="F37" s="7"/>
      <c r="G37" s="7"/>
      <c r="H37" s="7"/>
      <c r="I37" s="7"/>
      <c r="J37" s="7"/>
      <c r="K37" s="7"/>
      <c r="L37" s="7"/>
      <c r="M37" s="7"/>
      <c r="N37" s="7"/>
      <c r="O37" s="7"/>
      <c r="P37" s="7"/>
      <c r="Q37" s="7"/>
      <c r="R37" s="7"/>
      <c r="S37" s="7"/>
      <c r="T37" s="7"/>
      <c r="U37" s="7"/>
      <c r="V37" s="7"/>
      <c r="W37" s="7"/>
      <c r="X37" s="7"/>
      <c r="Y37" s="8"/>
    </row>
    <row r="38" spans="1:25" ht="20.100000000000001" customHeight="1" x14ac:dyDescent="0.15">
      <c r="C38" s="30"/>
      <c r="Y38" s="31"/>
    </row>
    <row r="39" spans="1:25" ht="20.100000000000001" customHeight="1" x14ac:dyDescent="0.15">
      <c r="C39" s="30"/>
      <c r="Y39" s="31"/>
    </row>
    <row r="40" spans="1:25" ht="20.100000000000001" customHeight="1" x14ac:dyDescent="0.15">
      <c r="C40" s="30"/>
      <c r="Y40" s="31"/>
    </row>
    <row r="41" spans="1:25" ht="20.100000000000001" customHeight="1" x14ac:dyDescent="0.15">
      <c r="C41" s="30"/>
      <c r="Y41" s="31"/>
    </row>
    <row r="42" spans="1:25" ht="20.100000000000001" customHeight="1" x14ac:dyDescent="0.15">
      <c r="C42" s="30"/>
      <c r="Y42" s="31"/>
    </row>
    <row r="43" spans="1:25" ht="20.100000000000001" customHeight="1" x14ac:dyDescent="0.15">
      <c r="C43" s="28"/>
      <c r="D43" s="9"/>
      <c r="E43" s="9"/>
      <c r="F43" s="9"/>
      <c r="G43" s="9"/>
      <c r="H43" s="9"/>
      <c r="I43" s="9"/>
      <c r="J43" s="9"/>
      <c r="K43" s="9"/>
      <c r="L43" s="9"/>
      <c r="M43" s="9"/>
      <c r="N43" s="9"/>
      <c r="O43" s="9"/>
      <c r="P43" s="9"/>
      <c r="Q43" s="9"/>
      <c r="R43" s="9"/>
      <c r="S43" s="9"/>
      <c r="T43" s="9"/>
      <c r="U43" s="9"/>
      <c r="V43" s="9"/>
      <c r="W43" s="9"/>
      <c r="X43" s="9"/>
      <c r="Y43" s="10"/>
    </row>
  </sheetData>
  <mergeCells count="67">
    <mergeCell ref="C27:U28"/>
    <mergeCell ref="V27:X28"/>
    <mergeCell ref="Y27:Y28"/>
    <mergeCell ref="C33:U34"/>
    <mergeCell ref="V33:X34"/>
    <mergeCell ref="Y33:Y34"/>
    <mergeCell ref="V31:X32"/>
    <mergeCell ref="Y31:Y32"/>
    <mergeCell ref="C31:U32"/>
    <mergeCell ref="V26:X26"/>
    <mergeCell ref="V25:X25"/>
    <mergeCell ref="C25:U26"/>
    <mergeCell ref="C12:F12"/>
    <mergeCell ref="G12:I12"/>
    <mergeCell ref="J12:Q12"/>
    <mergeCell ref="R12:Y12"/>
    <mergeCell ref="C13:F13"/>
    <mergeCell ref="G13:I13"/>
    <mergeCell ref="J13:Q13"/>
    <mergeCell ref="C16:U17"/>
    <mergeCell ref="C22:F24"/>
    <mergeCell ref="G22:I23"/>
    <mergeCell ref="V16:X16"/>
    <mergeCell ref="W17:Y17"/>
    <mergeCell ref="R23:X23"/>
    <mergeCell ref="C9:F9"/>
    <mergeCell ref="G9:I9"/>
    <mergeCell ref="J9:Q9"/>
    <mergeCell ref="R9:Y9"/>
    <mergeCell ref="C10:F10"/>
    <mergeCell ref="G10:I10"/>
    <mergeCell ref="J10:Q10"/>
    <mergeCell ref="R10:Y10"/>
    <mergeCell ref="C8:F8"/>
    <mergeCell ref="G8:I8"/>
    <mergeCell ref="J8:Q8"/>
    <mergeCell ref="R8:Y8"/>
    <mergeCell ref="C5:F5"/>
    <mergeCell ref="G5:I5"/>
    <mergeCell ref="J5:Q5"/>
    <mergeCell ref="R5:Y5"/>
    <mergeCell ref="C6:F6"/>
    <mergeCell ref="G6:I6"/>
    <mergeCell ref="J6:Q6"/>
    <mergeCell ref="R6:Y6"/>
    <mergeCell ref="C7:F7"/>
    <mergeCell ref="G7:I7"/>
    <mergeCell ref="J7:Q7"/>
    <mergeCell ref="R7:Y7"/>
    <mergeCell ref="G3:I3"/>
    <mergeCell ref="J3:Q3"/>
    <mergeCell ref="R3:Y3"/>
    <mergeCell ref="G4:I4"/>
    <mergeCell ref="J4:Q4"/>
    <mergeCell ref="R4:Y4"/>
    <mergeCell ref="R11:Y11"/>
    <mergeCell ref="C14:U15"/>
    <mergeCell ref="V14:X15"/>
    <mergeCell ref="Y14:Y15"/>
    <mergeCell ref="R13:Y13"/>
    <mergeCell ref="G24:L24"/>
    <mergeCell ref="C20:F21"/>
    <mergeCell ref="G20:I20"/>
    <mergeCell ref="G21:L21"/>
    <mergeCell ref="C11:F11"/>
    <mergeCell ref="G11:I11"/>
    <mergeCell ref="J11:Q11"/>
  </mergeCells>
  <phoneticPr fontId="1"/>
  <dataValidations count="3">
    <dataValidation type="list" allowBlank="1" showInputMessage="1" sqref="G8:I8" xr:uid="{00000000-0002-0000-0300-000000000000}">
      <formula1>"xlsx,xls"</formula1>
    </dataValidation>
    <dataValidation type="list" allowBlank="1" showInputMessage="1" sqref="G7:I7" xr:uid="{00000000-0002-0000-0300-000001000000}">
      <formula1>"docx,doc"</formula1>
    </dataValidation>
    <dataValidation type="list" allowBlank="1" showInputMessage="1" showErrorMessage="1" sqref="J22:J23 O23 R22 Y16 Y14 Y31 O1 Y33 K1 G1 Y25:Y27" xr:uid="{00000000-0002-0000-0300-000002000000}">
      <formula1>"□,■"</formula1>
    </dataValidation>
  </dataValidations>
  <pageMargins left="0.78740157480314965" right="0.39370078740157483"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H56"/>
  <sheetViews>
    <sheetView zoomScaleNormal="100" workbookViewId="0">
      <selection activeCell="D59" sqref="D59"/>
    </sheetView>
  </sheetViews>
  <sheetFormatPr defaultRowHeight="11.25" x14ac:dyDescent="0.15"/>
  <cols>
    <col min="1" max="1" width="8" style="4" bestFit="1" customWidth="1"/>
    <col min="2" max="2" width="11.875" style="4" bestFit="1" customWidth="1"/>
    <col min="3" max="3" width="7.5" style="4" customWidth="1"/>
    <col min="4" max="4" width="19.375" style="4" bestFit="1" customWidth="1"/>
    <col min="5" max="5" width="38.875" style="4" bestFit="1" customWidth="1"/>
    <col min="6" max="16384" width="9" style="4"/>
  </cols>
  <sheetData>
    <row r="1" spans="1:8" x14ac:dyDescent="0.15">
      <c r="A1" s="25" t="s">
        <v>44</v>
      </c>
      <c r="B1" s="332" t="s">
        <v>46</v>
      </c>
      <c r="C1" s="332"/>
      <c r="D1" s="4" t="s">
        <v>130</v>
      </c>
    </row>
    <row r="2" spans="1:8" x14ac:dyDescent="0.15">
      <c r="A2" s="4" t="s">
        <v>167</v>
      </c>
      <c r="B2" s="4" t="s">
        <v>167</v>
      </c>
      <c r="C2" s="4" t="s">
        <v>168</v>
      </c>
      <c r="D2" s="105" t="s">
        <v>91</v>
      </c>
      <c r="E2" s="105" t="s">
        <v>251</v>
      </c>
      <c r="F2" s="105" t="s">
        <v>257</v>
      </c>
      <c r="G2" s="105" t="s">
        <v>258</v>
      </c>
      <c r="H2" s="105"/>
    </row>
    <row r="3" spans="1:8" x14ac:dyDescent="0.15">
      <c r="A3" s="4" t="s">
        <v>54</v>
      </c>
      <c r="B3" s="4" t="s">
        <v>54</v>
      </c>
      <c r="C3" s="4" t="s">
        <v>47</v>
      </c>
      <c r="D3" s="105" t="s">
        <v>92</v>
      </c>
      <c r="E3" s="105" t="s">
        <v>79</v>
      </c>
      <c r="F3" s="105" t="s">
        <v>114</v>
      </c>
      <c r="G3" s="105" t="s">
        <v>115</v>
      </c>
      <c r="H3" s="105"/>
    </row>
    <row r="4" spans="1:8" x14ac:dyDescent="0.15">
      <c r="A4" s="4" t="s">
        <v>55</v>
      </c>
      <c r="B4" s="4" t="s">
        <v>54</v>
      </c>
      <c r="C4" s="4" t="s">
        <v>48</v>
      </c>
      <c r="D4" s="105" t="s">
        <v>93</v>
      </c>
      <c r="E4" s="105" t="s">
        <v>82</v>
      </c>
      <c r="F4" s="105" t="s">
        <v>116</v>
      </c>
      <c r="G4" s="105" t="s">
        <v>117</v>
      </c>
      <c r="H4" s="105" t="s">
        <v>118</v>
      </c>
    </row>
    <row r="5" spans="1:8" x14ac:dyDescent="0.15">
      <c r="A5" s="4" t="s">
        <v>45</v>
      </c>
      <c r="B5" s="4" t="s">
        <v>54</v>
      </c>
      <c r="C5" s="4" t="s">
        <v>49</v>
      </c>
      <c r="D5" s="105" t="s">
        <v>94</v>
      </c>
      <c r="E5" s="105" t="s">
        <v>253</v>
      </c>
      <c r="F5" s="105" t="s">
        <v>255</v>
      </c>
      <c r="G5" s="105" t="s">
        <v>256</v>
      </c>
      <c r="H5" s="105"/>
    </row>
    <row r="6" spans="1:8" x14ac:dyDescent="0.15">
      <c r="B6" s="4" t="s">
        <v>54</v>
      </c>
      <c r="C6" s="4" t="s">
        <v>78</v>
      </c>
      <c r="D6" s="105" t="s">
        <v>252</v>
      </c>
      <c r="E6" s="105" t="s">
        <v>83</v>
      </c>
      <c r="F6" s="105" t="s">
        <v>119</v>
      </c>
      <c r="G6" s="105" t="s">
        <v>120</v>
      </c>
      <c r="H6" s="105"/>
    </row>
    <row r="7" spans="1:8" x14ac:dyDescent="0.15">
      <c r="B7" s="4" t="s">
        <v>55</v>
      </c>
      <c r="C7" s="4" t="s">
        <v>47</v>
      </c>
      <c r="D7" s="106" t="s">
        <v>95</v>
      </c>
      <c r="E7" s="106" t="s">
        <v>259</v>
      </c>
      <c r="F7" s="106" t="s">
        <v>88</v>
      </c>
      <c r="G7" s="106" t="s">
        <v>90</v>
      </c>
      <c r="H7" s="106"/>
    </row>
    <row r="8" spans="1:8" x14ac:dyDescent="0.15">
      <c r="B8" s="4" t="s">
        <v>55</v>
      </c>
      <c r="C8" s="4" t="s">
        <v>48</v>
      </c>
      <c r="D8" s="106" t="s">
        <v>96</v>
      </c>
      <c r="E8" s="106" t="s">
        <v>80</v>
      </c>
      <c r="F8" s="106" t="s">
        <v>116</v>
      </c>
      <c r="G8" s="106" t="s">
        <v>120</v>
      </c>
      <c r="H8" s="106"/>
    </row>
    <row r="9" spans="1:8" x14ac:dyDescent="0.15">
      <c r="B9" s="4" t="s">
        <v>55</v>
      </c>
      <c r="C9" s="4" t="s">
        <v>49</v>
      </c>
      <c r="D9" s="106" t="s">
        <v>97</v>
      </c>
      <c r="E9" s="107" t="str">
        <f>E4</f>
        <v>デジタル写真管理情報基準</v>
      </c>
      <c r="F9" s="107" t="str">
        <f>F4</f>
        <v>H22.09</v>
      </c>
      <c r="G9" s="107" t="str">
        <f>G4</f>
        <v>H20.05</v>
      </c>
      <c r="H9" s="107" t="str">
        <f>H4</f>
        <v>H18.01</v>
      </c>
    </row>
    <row r="10" spans="1:8" x14ac:dyDescent="0.15">
      <c r="B10" s="4" t="s">
        <v>55</v>
      </c>
      <c r="C10" s="4" t="s">
        <v>78</v>
      </c>
      <c r="D10" s="106" t="s">
        <v>98</v>
      </c>
      <c r="E10" s="107" t="str">
        <f>E5</f>
        <v>測量成果電子納品要領(案)</v>
      </c>
      <c r="F10" s="107" t="str">
        <f t="shared" ref="F10:H10" si="0">F5</f>
        <v>H20.12</v>
      </c>
      <c r="G10" s="107" t="str">
        <f t="shared" si="0"/>
        <v>H16.06</v>
      </c>
      <c r="H10" s="107">
        <f t="shared" si="0"/>
        <v>0</v>
      </c>
    </row>
    <row r="11" spans="1:8" x14ac:dyDescent="0.15">
      <c r="B11" s="4" t="s">
        <v>45</v>
      </c>
      <c r="C11" s="4" t="s">
        <v>151</v>
      </c>
      <c r="D11" s="106" t="s">
        <v>260</v>
      </c>
      <c r="E11" s="107" t="str">
        <f>E6</f>
        <v>地質・土質調査成果電子納品要領(案)</v>
      </c>
      <c r="F11" s="107" t="str">
        <f>F6</f>
        <v>H20.12</v>
      </c>
      <c r="G11" s="107" t="str">
        <f>G6</f>
        <v>H16.06</v>
      </c>
      <c r="H11" s="107">
        <f>H6</f>
        <v>0</v>
      </c>
    </row>
    <row r="12" spans="1:8" x14ac:dyDescent="0.15">
      <c r="B12" s="4" t="s">
        <v>45</v>
      </c>
      <c r="C12" s="4" t="s">
        <v>152</v>
      </c>
      <c r="D12" s="108" t="s">
        <v>99</v>
      </c>
      <c r="E12" s="108" t="s">
        <v>261</v>
      </c>
      <c r="F12" s="108" t="s">
        <v>269</v>
      </c>
      <c r="G12" s="108" t="s">
        <v>121</v>
      </c>
      <c r="H12" s="108"/>
    </row>
    <row r="13" spans="1:8" x14ac:dyDescent="0.15">
      <c r="D13" s="108" t="s">
        <v>100</v>
      </c>
      <c r="E13" s="108" t="s">
        <v>81</v>
      </c>
      <c r="F13" s="108" t="s">
        <v>269</v>
      </c>
      <c r="G13" s="108" t="s">
        <v>121</v>
      </c>
      <c r="H13" s="108"/>
    </row>
    <row r="14" spans="1:8" x14ac:dyDescent="0.15">
      <c r="D14" s="108" t="s">
        <v>101</v>
      </c>
      <c r="E14" s="109" t="str">
        <f>E4</f>
        <v>デジタル写真管理情報基準</v>
      </c>
      <c r="F14" s="109" t="str">
        <f>F4</f>
        <v>H22.09</v>
      </c>
      <c r="G14" s="109" t="str">
        <f>G4</f>
        <v>H20.05</v>
      </c>
      <c r="H14" s="109" t="str">
        <f>H4</f>
        <v>H18.01</v>
      </c>
    </row>
    <row r="15" spans="1:8" x14ac:dyDescent="0.15">
      <c r="D15" s="108" t="s">
        <v>102</v>
      </c>
      <c r="E15" s="109" t="str">
        <f>E5</f>
        <v>測量成果電子納品要領(案)</v>
      </c>
      <c r="F15" s="109" t="str">
        <f t="shared" ref="F15:H15" si="1">F5</f>
        <v>H20.12</v>
      </c>
      <c r="G15" s="109" t="str">
        <f t="shared" si="1"/>
        <v>H16.06</v>
      </c>
      <c r="H15" s="109">
        <f t="shared" si="1"/>
        <v>0</v>
      </c>
    </row>
    <row r="16" spans="1:8" x14ac:dyDescent="0.15">
      <c r="D16" s="108" t="s">
        <v>103</v>
      </c>
      <c r="E16" s="109" t="str">
        <f>E6</f>
        <v>地質・土質調査成果電子納品要領(案)</v>
      </c>
      <c r="F16" s="109" t="str">
        <f>F6</f>
        <v>H20.12</v>
      </c>
      <c r="G16" s="109" t="str">
        <f>G6</f>
        <v>H16.06</v>
      </c>
      <c r="H16" s="109">
        <f>H6</f>
        <v>0</v>
      </c>
    </row>
    <row r="17" spans="4:8" x14ac:dyDescent="0.15">
      <c r="D17" s="4" t="s">
        <v>104</v>
      </c>
      <c r="E17" s="26" t="str">
        <f>E2</f>
        <v>土木設計業務等の電子納品要領(案)</v>
      </c>
      <c r="F17" s="26" t="str">
        <f t="shared" ref="F17:H17" si="2">F2</f>
        <v>H20.05</v>
      </c>
      <c r="G17" s="26" t="str">
        <f t="shared" si="2"/>
        <v>H16.06</v>
      </c>
      <c r="H17" s="26">
        <f t="shared" si="2"/>
        <v>0</v>
      </c>
    </row>
    <row r="18" spans="4:8" x14ac:dyDescent="0.15">
      <c r="D18" s="4" t="s">
        <v>105</v>
      </c>
      <c r="E18" s="26" t="str">
        <f>E7</f>
        <v>土木設計業務等の電子納品要領 電気通信設備編</v>
      </c>
      <c r="F18" s="26" t="str">
        <f t="shared" ref="F18:H18" si="3">F7</f>
        <v>H22.09</v>
      </c>
      <c r="G18" s="26" t="str">
        <f t="shared" si="3"/>
        <v>H16.06</v>
      </c>
      <c r="H18" s="26">
        <f t="shared" si="3"/>
        <v>0</v>
      </c>
    </row>
    <row r="19" spans="4:8" x14ac:dyDescent="0.15">
      <c r="D19" s="4" t="s">
        <v>106</v>
      </c>
      <c r="E19" s="26" t="str">
        <f>E12</f>
        <v>土木設計業務等の電子納品要領（案）機械設備工事編</v>
      </c>
      <c r="F19" s="26" t="str">
        <f t="shared" ref="F19:H19" si="4">F12</f>
        <v>H24.12</v>
      </c>
      <c r="G19" s="26" t="str">
        <f t="shared" si="4"/>
        <v>H18.03</v>
      </c>
      <c r="H19" s="26">
        <f t="shared" si="4"/>
        <v>0</v>
      </c>
    </row>
    <row r="20" spans="4:8" x14ac:dyDescent="0.15">
      <c r="D20" s="4" t="s">
        <v>107</v>
      </c>
      <c r="E20" s="26" t="str">
        <f>E3</f>
        <v>CAD製図基準(案)</v>
      </c>
      <c r="F20" s="26" t="str">
        <f t="shared" ref="F20:H20" si="5">F3</f>
        <v>H20.05</v>
      </c>
      <c r="G20" s="26" t="str">
        <f t="shared" si="5"/>
        <v>H16.06</v>
      </c>
      <c r="H20" s="26">
        <f t="shared" si="5"/>
        <v>0</v>
      </c>
    </row>
    <row r="21" spans="4:8" x14ac:dyDescent="0.15">
      <c r="D21" s="4" t="s">
        <v>108</v>
      </c>
      <c r="E21" s="26" t="str">
        <f>E8</f>
        <v>CAD製図基準 電気通信設備編</v>
      </c>
      <c r="F21" s="26" t="str">
        <f t="shared" ref="F21:H21" si="6">F8</f>
        <v>H22.09</v>
      </c>
      <c r="G21" s="26" t="str">
        <f t="shared" si="6"/>
        <v>H16.06</v>
      </c>
      <c r="H21" s="26">
        <f t="shared" si="6"/>
        <v>0</v>
      </c>
    </row>
    <row r="22" spans="4:8" x14ac:dyDescent="0.15">
      <c r="D22" s="4" t="s">
        <v>109</v>
      </c>
      <c r="E22" s="26" t="str">
        <f>E13</f>
        <v>CAD製図基準（案）機械設備工事編</v>
      </c>
      <c r="F22" s="26" t="str">
        <f t="shared" ref="F22:H22" si="7">F13</f>
        <v>H24.12</v>
      </c>
      <c r="G22" s="26" t="str">
        <f t="shared" si="7"/>
        <v>H18.03</v>
      </c>
      <c r="H22" s="26">
        <f t="shared" si="7"/>
        <v>0</v>
      </c>
    </row>
    <row r="23" spans="4:8" x14ac:dyDescent="0.15">
      <c r="D23" s="4" t="s">
        <v>110</v>
      </c>
      <c r="E23" s="26" t="str">
        <f>E4</f>
        <v>デジタル写真管理情報基準</v>
      </c>
      <c r="F23" s="26" t="str">
        <f t="shared" ref="F23:H23" si="8">F4</f>
        <v>H22.09</v>
      </c>
      <c r="G23" s="26" t="str">
        <f t="shared" si="8"/>
        <v>H20.05</v>
      </c>
      <c r="H23" s="26" t="str">
        <f t="shared" si="8"/>
        <v>H18.01</v>
      </c>
    </row>
    <row r="24" spans="4:8" x14ac:dyDescent="0.15">
      <c r="D24" s="4" t="s">
        <v>111</v>
      </c>
      <c r="E24" s="26" t="str">
        <f>E5</f>
        <v>測量成果電子納品要領(案)</v>
      </c>
      <c r="F24" s="26" t="str">
        <f t="shared" ref="F24:H24" si="9">F5</f>
        <v>H20.12</v>
      </c>
      <c r="G24" s="26" t="str">
        <f t="shared" si="9"/>
        <v>H16.06</v>
      </c>
      <c r="H24" s="26">
        <f t="shared" si="9"/>
        <v>0</v>
      </c>
    </row>
    <row r="25" spans="4:8" x14ac:dyDescent="0.15">
      <c r="D25" s="4" t="s">
        <v>112</v>
      </c>
      <c r="E25" s="26" t="str">
        <f>E6</f>
        <v>地質・土質調査成果電子納品要領(案)</v>
      </c>
      <c r="F25" s="26" t="str">
        <f t="shared" ref="F25:H25" si="10">F6</f>
        <v>H20.12</v>
      </c>
      <c r="G25" s="26" t="str">
        <f t="shared" si="10"/>
        <v>H16.06</v>
      </c>
      <c r="H25" s="26">
        <f t="shared" si="10"/>
        <v>0</v>
      </c>
    </row>
    <row r="26" spans="4:8" x14ac:dyDescent="0.15">
      <c r="D26" s="105" t="s">
        <v>122</v>
      </c>
      <c r="E26" s="105" t="s">
        <v>262</v>
      </c>
      <c r="F26" s="105" t="s">
        <v>270</v>
      </c>
      <c r="G26" s="105" t="s">
        <v>145</v>
      </c>
      <c r="H26" s="105"/>
    </row>
    <row r="27" spans="4:8" x14ac:dyDescent="0.15">
      <c r="D27" s="105" t="s">
        <v>123</v>
      </c>
      <c r="E27" s="105" t="s">
        <v>84</v>
      </c>
      <c r="F27" s="105" t="s">
        <v>270</v>
      </c>
      <c r="G27" s="105" t="s">
        <v>145</v>
      </c>
      <c r="H27" s="105"/>
    </row>
    <row r="28" spans="4:8" x14ac:dyDescent="0.15">
      <c r="D28" s="105" t="s">
        <v>124</v>
      </c>
      <c r="E28" s="105" t="s">
        <v>86</v>
      </c>
      <c r="F28" s="105" t="s">
        <v>147</v>
      </c>
      <c r="G28" s="105" t="s">
        <v>148</v>
      </c>
      <c r="H28" s="105"/>
    </row>
    <row r="29" spans="4:8" x14ac:dyDescent="0.15">
      <c r="D29" s="105" t="s">
        <v>125</v>
      </c>
      <c r="E29" s="105" t="s">
        <v>263</v>
      </c>
      <c r="F29" s="105" t="s">
        <v>271</v>
      </c>
      <c r="G29" s="105" t="s">
        <v>145</v>
      </c>
      <c r="H29" s="105"/>
    </row>
    <row r="30" spans="4:8" x14ac:dyDescent="0.15">
      <c r="D30" s="105" t="s">
        <v>264</v>
      </c>
      <c r="E30" s="105" t="s">
        <v>87</v>
      </c>
      <c r="F30" s="105" t="s">
        <v>271</v>
      </c>
      <c r="G30" s="105" t="s">
        <v>145</v>
      </c>
      <c r="H30" s="105"/>
    </row>
    <row r="31" spans="4:8" x14ac:dyDescent="0.15">
      <c r="D31" s="106" t="s">
        <v>126</v>
      </c>
      <c r="E31" s="106" t="s">
        <v>265</v>
      </c>
      <c r="F31" s="106" t="s">
        <v>272</v>
      </c>
      <c r="G31" s="106" t="s">
        <v>146</v>
      </c>
      <c r="H31" s="106"/>
    </row>
    <row r="32" spans="4:8" x14ac:dyDescent="0.15">
      <c r="D32" s="106" t="s">
        <v>127</v>
      </c>
      <c r="E32" s="106" t="s">
        <v>43</v>
      </c>
      <c r="F32" s="106" t="s">
        <v>272</v>
      </c>
      <c r="G32" s="106" t="s">
        <v>146</v>
      </c>
      <c r="H32" s="106"/>
    </row>
    <row r="33" spans="4:8" x14ac:dyDescent="0.15">
      <c r="D33" s="106" t="s">
        <v>128</v>
      </c>
      <c r="E33" s="107" t="str">
        <f>E28</f>
        <v>電子化写真データの作成要領（案）</v>
      </c>
      <c r="F33" s="107" t="str">
        <f>F28</f>
        <v>H23.03</v>
      </c>
      <c r="G33" s="107" t="str">
        <f>G28</f>
        <v>H17.04</v>
      </c>
      <c r="H33" s="107">
        <f>H28</f>
        <v>0</v>
      </c>
    </row>
    <row r="34" spans="4:8" x14ac:dyDescent="0.15">
      <c r="D34" s="106" t="s">
        <v>129</v>
      </c>
      <c r="E34" s="107" t="str">
        <f>E29</f>
        <v>測量成果電子納品要領（案）</v>
      </c>
      <c r="F34" s="107" t="str">
        <f t="shared" ref="F34:H34" si="11">F29</f>
        <v>H24.03</v>
      </c>
      <c r="G34" s="107" t="str">
        <f t="shared" si="11"/>
        <v>H17.04</v>
      </c>
      <c r="H34" s="107">
        <f t="shared" si="11"/>
        <v>0</v>
      </c>
    </row>
    <row r="35" spans="4:8" x14ac:dyDescent="0.15">
      <c r="D35" s="106" t="s">
        <v>266</v>
      </c>
      <c r="E35" s="107" t="str">
        <f>E30</f>
        <v>地質・土質調査成果電子納品要領（案）</v>
      </c>
      <c r="F35" s="107" t="str">
        <f>F30</f>
        <v>H24.03</v>
      </c>
      <c r="G35" s="107" t="str">
        <f>G30</f>
        <v>H17.04</v>
      </c>
      <c r="H35" s="107">
        <f>H30</f>
        <v>0</v>
      </c>
    </row>
    <row r="36" spans="4:8" x14ac:dyDescent="0.15">
      <c r="D36" s="108" t="s">
        <v>131</v>
      </c>
      <c r="E36" s="108" t="s">
        <v>267</v>
      </c>
      <c r="F36" s="108" t="s">
        <v>149</v>
      </c>
      <c r="G36" s="108" t="s">
        <v>146</v>
      </c>
      <c r="H36" s="108"/>
    </row>
    <row r="37" spans="4:8" x14ac:dyDescent="0.15">
      <c r="D37" s="108" t="s">
        <v>132</v>
      </c>
      <c r="E37" s="108" t="s">
        <v>85</v>
      </c>
      <c r="F37" s="108" t="s">
        <v>149</v>
      </c>
      <c r="G37" s="108" t="s">
        <v>146</v>
      </c>
      <c r="H37" s="108"/>
    </row>
    <row r="38" spans="4:8" x14ac:dyDescent="0.15">
      <c r="D38" s="108" t="s">
        <v>133</v>
      </c>
      <c r="E38" s="109" t="str">
        <f>E28</f>
        <v>電子化写真データの作成要領（案）</v>
      </c>
      <c r="F38" s="109" t="str">
        <f>F28</f>
        <v>H23.03</v>
      </c>
      <c r="G38" s="109" t="str">
        <f>G28</f>
        <v>H17.04</v>
      </c>
      <c r="H38" s="109">
        <f>H28</f>
        <v>0</v>
      </c>
    </row>
    <row r="39" spans="4:8" x14ac:dyDescent="0.15">
      <c r="D39" s="108" t="s">
        <v>134</v>
      </c>
      <c r="E39" s="109" t="str">
        <f>E29</f>
        <v>測量成果電子納品要領（案）</v>
      </c>
      <c r="F39" s="109" t="str">
        <f t="shared" ref="F39:H39" si="12">F29</f>
        <v>H24.03</v>
      </c>
      <c r="G39" s="109" t="str">
        <f t="shared" si="12"/>
        <v>H17.04</v>
      </c>
      <c r="H39" s="109">
        <f t="shared" si="12"/>
        <v>0</v>
      </c>
    </row>
    <row r="40" spans="4:8" x14ac:dyDescent="0.15">
      <c r="D40" s="108" t="s">
        <v>135</v>
      </c>
      <c r="E40" s="109" t="str">
        <f>E30</f>
        <v>地質・土質調査成果電子納品要領（案）</v>
      </c>
      <c r="F40" s="109" t="str">
        <f>F30</f>
        <v>H24.03</v>
      </c>
      <c r="G40" s="109" t="str">
        <f>G30</f>
        <v>H17.04</v>
      </c>
      <c r="H40" s="109">
        <f>H30</f>
        <v>0</v>
      </c>
    </row>
    <row r="41" spans="4:8" x14ac:dyDescent="0.15">
      <c r="D41" s="4" t="s">
        <v>136</v>
      </c>
      <c r="E41" s="26" t="str">
        <f>E26</f>
        <v>設計業務等の電子納品要領（案）</v>
      </c>
      <c r="F41" s="26" t="str">
        <f>F26</f>
        <v>H23.03</v>
      </c>
      <c r="G41" s="26" t="str">
        <f>G26</f>
        <v>H17.04</v>
      </c>
      <c r="H41" s="26">
        <f>H26</f>
        <v>0</v>
      </c>
    </row>
    <row r="42" spans="4:8" x14ac:dyDescent="0.15">
      <c r="D42" s="4" t="s">
        <v>137</v>
      </c>
      <c r="E42" s="26" t="str">
        <f>E31</f>
        <v>設計業務等の電子納品要領（案）電気通信設備編</v>
      </c>
      <c r="F42" s="26" t="str">
        <f>F31</f>
        <v>H25.03</v>
      </c>
      <c r="G42" s="26" t="str">
        <f>G31</f>
        <v>H17.04</v>
      </c>
      <c r="H42" s="26">
        <f>H31</f>
        <v>0</v>
      </c>
    </row>
    <row r="43" spans="4:8" x14ac:dyDescent="0.15">
      <c r="D43" s="4" t="s">
        <v>138</v>
      </c>
      <c r="E43" s="26" t="str">
        <f>E36</f>
        <v>設計業務等の電子納品要領（案）機械設備工事編</v>
      </c>
      <c r="F43" s="26" t="str">
        <f>F36</f>
        <v>H19.04</v>
      </c>
      <c r="G43" s="26" t="str">
        <f>G36</f>
        <v>H17.04</v>
      </c>
      <c r="H43" s="26">
        <f>H36</f>
        <v>0</v>
      </c>
    </row>
    <row r="44" spans="4:8" x14ac:dyDescent="0.15">
      <c r="D44" s="4" t="s">
        <v>139</v>
      </c>
      <c r="E44" s="26" t="str">
        <f>E27</f>
        <v>電子化図面データの作成要領（案）</v>
      </c>
      <c r="F44" s="26" t="str">
        <f>F27</f>
        <v>H23.03</v>
      </c>
      <c r="G44" s="26" t="str">
        <f>G27</f>
        <v>H17.04</v>
      </c>
      <c r="H44" s="26">
        <f>H27</f>
        <v>0</v>
      </c>
    </row>
    <row r="45" spans="4:8" x14ac:dyDescent="0.15">
      <c r="D45" s="4" t="s">
        <v>140</v>
      </c>
      <c r="E45" s="26" t="str">
        <f>E32</f>
        <v>電子化図面データの作成要領（案）電気通信設備編</v>
      </c>
      <c r="F45" s="26" t="str">
        <f>F32</f>
        <v>H25.03</v>
      </c>
      <c r="G45" s="26" t="str">
        <f>G32</f>
        <v>H17.04</v>
      </c>
      <c r="H45" s="26">
        <f>H32</f>
        <v>0</v>
      </c>
    </row>
    <row r="46" spans="4:8" x14ac:dyDescent="0.15">
      <c r="D46" s="4" t="s">
        <v>141</v>
      </c>
      <c r="E46" s="26" t="str">
        <f>E37</f>
        <v>電子化図面データの作成要領（案）機械設備工事編</v>
      </c>
      <c r="F46" s="26" t="str">
        <f>F37</f>
        <v>H19.04</v>
      </c>
      <c r="G46" s="26" t="str">
        <f>G37</f>
        <v>H17.04</v>
      </c>
      <c r="H46" s="26">
        <f>H37</f>
        <v>0</v>
      </c>
    </row>
    <row r="47" spans="4:8" x14ac:dyDescent="0.15">
      <c r="D47" s="4" t="s">
        <v>142</v>
      </c>
      <c r="E47" s="26" t="str">
        <f>E28</f>
        <v>電子化写真データの作成要領（案）</v>
      </c>
      <c r="F47" s="26" t="str">
        <f>F28</f>
        <v>H23.03</v>
      </c>
      <c r="G47" s="26" t="str">
        <f>G28</f>
        <v>H17.04</v>
      </c>
      <c r="H47" s="26">
        <f>H28</f>
        <v>0</v>
      </c>
    </row>
    <row r="48" spans="4:8" x14ac:dyDescent="0.15">
      <c r="D48" s="4" t="s">
        <v>143</v>
      </c>
      <c r="E48" s="26" t="str">
        <f>E29</f>
        <v>測量成果電子納品要領（案）</v>
      </c>
      <c r="F48" s="26" t="str">
        <f t="shared" ref="F48:H48" si="13">F29</f>
        <v>H24.03</v>
      </c>
      <c r="G48" s="26" t="str">
        <f t="shared" si="13"/>
        <v>H17.04</v>
      </c>
      <c r="H48" s="26">
        <f t="shared" si="13"/>
        <v>0</v>
      </c>
    </row>
    <row r="49" spans="4:8" x14ac:dyDescent="0.15">
      <c r="D49" s="4" t="s">
        <v>144</v>
      </c>
      <c r="E49" s="26" t="str">
        <f>E30</f>
        <v>地質・土質調査成果電子納品要領（案）</v>
      </c>
      <c r="F49" s="26" t="str">
        <f t="shared" ref="F49:H49" si="14">F30</f>
        <v>H24.03</v>
      </c>
      <c r="G49" s="26" t="str">
        <f t="shared" si="14"/>
        <v>H17.04</v>
      </c>
      <c r="H49" s="26">
        <f t="shared" si="14"/>
        <v>0</v>
      </c>
    </row>
    <row r="50" spans="4:8" x14ac:dyDescent="0.15">
      <c r="D50" s="105" t="s">
        <v>153</v>
      </c>
      <c r="E50" s="105" t="s">
        <v>268</v>
      </c>
      <c r="F50" s="105" t="s">
        <v>159</v>
      </c>
      <c r="G50" s="105"/>
      <c r="H50" s="105"/>
    </row>
    <row r="51" spans="4:8" x14ac:dyDescent="0.15">
      <c r="D51" s="105" t="s">
        <v>154</v>
      </c>
      <c r="E51" s="105" t="s">
        <v>150</v>
      </c>
      <c r="F51" s="105" t="s">
        <v>160</v>
      </c>
      <c r="G51" s="105"/>
      <c r="H51" s="105"/>
    </row>
    <row r="52" spans="4:8" x14ac:dyDescent="0.15">
      <c r="D52" s="4" t="s">
        <v>156</v>
      </c>
      <c r="E52" s="4" t="s">
        <v>155</v>
      </c>
      <c r="F52" s="4" t="s">
        <v>163</v>
      </c>
    </row>
    <row r="53" spans="4:8" x14ac:dyDescent="0.15">
      <c r="D53" s="4" t="s">
        <v>157</v>
      </c>
      <c r="E53" s="4" t="s">
        <v>161</v>
      </c>
      <c r="F53" s="4" t="s">
        <v>162</v>
      </c>
    </row>
    <row r="54" spans="4:8" x14ac:dyDescent="0.15">
      <c r="D54" s="4" t="s">
        <v>158</v>
      </c>
      <c r="E54" s="4" t="s">
        <v>164</v>
      </c>
      <c r="F54" s="4" t="s">
        <v>165</v>
      </c>
      <c r="G54" s="4" t="s">
        <v>166</v>
      </c>
    </row>
    <row r="56" spans="4:8" x14ac:dyDescent="0.15">
      <c r="E56" s="26" t="s">
        <v>89</v>
      </c>
      <c r="F56" s="26"/>
      <c r="G56" s="26"/>
      <c r="H56" s="26"/>
    </row>
  </sheetData>
  <sortState xmlns:xlrd2="http://schemas.microsoft.com/office/spreadsheetml/2017/richdata2" ref="D17:H26">
    <sortCondition ref="D17:D26"/>
  </sortState>
  <mergeCells count="1">
    <mergeCell ref="B1:C1"/>
  </mergeCells>
  <phoneticPr fontId="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J27"/>
  <sheetViews>
    <sheetView workbookViewId="0">
      <selection activeCell="K34" sqref="K34"/>
    </sheetView>
  </sheetViews>
  <sheetFormatPr defaultRowHeight="11.25" x14ac:dyDescent="0.15"/>
  <cols>
    <col min="1" max="1" width="22.5" style="4" bestFit="1" customWidth="1"/>
    <col min="2" max="2" width="37.625" style="4" bestFit="1" customWidth="1"/>
    <col min="3" max="3" width="9" style="4" bestFit="1" customWidth="1"/>
    <col min="4" max="5" width="7.5" style="4" bestFit="1" customWidth="1"/>
    <col min="6" max="6" width="8.25" style="4" bestFit="1" customWidth="1"/>
    <col min="7" max="16384" width="9" style="4"/>
  </cols>
  <sheetData>
    <row r="1" spans="1:10" x14ac:dyDescent="0.15">
      <c r="A1" s="62" t="s">
        <v>227</v>
      </c>
      <c r="B1" s="62" t="s">
        <v>18</v>
      </c>
      <c r="C1" s="62" t="s">
        <v>228</v>
      </c>
      <c r="D1" s="62" t="s">
        <v>241</v>
      </c>
      <c r="E1" s="62" t="s">
        <v>242</v>
      </c>
      <c r="F1" s="62" t="s">
        <v>243</v>
      </c>
      <c r="G1" s="3" t="s">
        <v>339</v>
      </c>
    </row>
    <row r="2" spans="1:10" x14ac:dyDescent="0.15">
      <c r="A2" s="63" t="s">
        <v>226</v>
      </c>
      <c r="B2" s="63" t="s">
        <v>240</v>
      </c>
      <c r="C2" s="66" t="s">
        <v>229</v>
      </c>
      <c r="D2" s="66" t="s">
        <v>229</v>
      </c>
      <c r="E2" s="66" t="s">
        <v>229</v>
      </c>
      <c r="F2" s="66" t="s">
        <v>229</v>
      </c>
      <c r="G2" s="3"/>
      <c r="J2" s="4" t="s">
        <v>12</v>
      </c>
    </row>
    <row r="3" spans="1:10" x14ac:dyDescent="0.15">
      <c r="A3" s="64" t="s">
        <v>340</v>
      </c>
      <c r="B3" s="64" t="s">
        <v>338</v>
      </c>
      <c r="C3" s="65" t="s">
        <v>19</v>
      </c>
      <c r="D3" s="99" t="str">
        <f>LEFT(C3,3)</f>
        <v>020</v>
      </c>
      <c r="E3" s="99" t="str">
        <f>MID(C3,4,4)</f>
        <v>0050</v>
      </c>
      <c r="F3" s="99" t="str">
        <f>RIGHT(C3,3)</f>
        <v>000</v>
      </c>
      <c r="G3" s="3"/>
      <c r="J3" s="4" t="s">
        <v>337</v>
      </c>
    </row>
    <row r="4" spans="1:10" x14ac:dyDescent="0.15">
      <c r="A4" s="3" t="s">
        <v>35</v>
      </c>
      <c r="B4" s="3" t="s">
        <v>20</v>
      </c>
      <c r="C4" s="65" t="s">
        <v>21</v>
      </c>
      <c r="D4" s="99" t="str">
        <f t="shared" ref="D4:D25" si="0">LEFT(C4,3)</f>
        <v>020</v>
      </c>
      <c r="E4" s="99" t="str">
        <f t="shared" ref="E4:E25" si="1">MID(C4,4,4)</f>
        <v>0100</v>
      </c>
      <c r="F4" s="99" t="str">
        <f t="shared" ref="F4:F25" si="2">RIGHT(C4,3)</f>
        <v>000</v>
      </c>
      <c r="G4" s="3"/>
    </row>
    <row r="5" spans="1:10" x14ac:dyDescent="0.15">
      <c r="A5" s="3" t="s">
        <v>335</v>
      </c>
      <c r="B5" s="3" t="s">
        <v>336</v>
      </c>
      <c r="C5" s="65" t="s">
        <v>323</v>
      </c>
      <c r="D5" s="99" t="str">
        <f t="shared" si="0"/>
        <v>020</v>
      </c>
      <c r="E5" s="99" t="str">
        <f t="shared" si="1"/>
        <v>0240</v>
      </c>
      <c r="F5" s="99" t="str">
        <f t="shared" si="2"/>
        <v>000</v>
      </c>
      <c r="G5" s="3"/>
    </row>
    <row r="6" spans="1:10" x14ac:dyDescent="0.15">
      <c r="A6" s="3" t="s">
        <v>376</v>
      </c>
      <c r="B6" s="3" t="s">
        <v>375</v>
      </c>
      <c r="C6" s="65" t="s">
        <v>377</v>
      </c>
      <c r="D6" s="99" t="str">
        <f t="shared" si="0"/>
        <v>080</v>
      </c>
      <c r="E6" s="99" t="str">
        <f t="shared" si="1"/>
        <v>0700</v>
      </c>
      <c r="F6" s="99" t="str">
        <f t="shared" si="2"/>
        <v>000</v>
      </c>
      <c r="G6" s="3"/>
    </row>
    <row r="7" spans="1:10" x14ac:dyDescent="0.15">
      <c r="A7" s="3" t="s">
        <v>324</v>
      </c>
      <c r="B7" s="3" t="s">
        <v>22</v>
      </c>
      <c r="C7" s="65" t="s">
        <v>23</v>
      </c>
      <c r="D7" s="99" t="str">
        <f t="shared" si="0"/>
        <v>110</v>
      </c>
      <c r="E7" s="99" t="str">
        <f t="shared" si="1"/>
        <v>0100</v>
      </c>
      <c r="F7" s="99" t="str">
        <f t="shared" si="2"/>
        <v>000</v>
      </c>
      <c r="G7" s="3"/>
    </row>
    <row r="8" spans="1:10" x14ac:dyDescent="0.15">
      <c r="A8" s="3" t="s">
        <v>36</v>
      </c>
      <c r="B8" s="3" t="s">
        <v>24</v>
      </c>
      <c r="C8" s="65" t="s">
        <v>25</v>
      </c>
      <c r="D8" s="99" t="str">
        <f t="shared" si="0"/>
        <v>110</v>
      </c>
      <c r="E8" s="99" t="str">
        <f t="shared" si="1"/>
        <v>0150</v>
      </c>
      <c r="F8" s="99" t="str">
        <f t="shared" si="2"/>
        <v>000</v>
      </c>
      <c r="G8" s="3"/>
    </row>
    <row r="9" spans="1:10" x14ac:dyDescent="0.15">
      <c r="A9" s="3" t="s">
        <v>325</v>
      </c>
      <c r="B9" s="3" t="s">
        <v>26</v>
      </c>
      <c r="C9" s="65" t="s">
        <v>27</v>
      </c>
      <c r="D9" s="99" t="str">
        <f t="shared" si="0"/>
        <v>120</v>
      </c>
      <c r="E9" s="99" t="str">
        <f t="shared" si="1"/>
        <v>0100</v>
      </c>
      <c r="F9" s="99" t="str">
        <f t="shared" si="2"/>
        <v>000</v>
      </c>
      <c r="G9" s="3"/>
    </row>
    <row r="10" spans="1:10" x14ac:dyDescent="0.15">
      <c r="A10" s="3" t="s">
        <v>326</v>
      </c>
      <c r="B10" s="3" t="s">
        <v>28</v>
      </c>
      <c r="C10" s="65" t="s">
        <v>29</v>
      </c>
      <c r="D10" s="99" t="str">
        <f t="shared" si="0"/>
        <v>120</v>
      </c>
      <c r="E10" s="99" t="str">
        <f t="shared" si="1"/>
        <v>0150</v>
      </c>
      <c r="F10" s="99" t="str">
        <f t="shared" si="2"/>
        <v>000</v>
      </c>
      <c r="G10" s="3"/>
    </row>
    <row r="11" spans="1:10" x14ac:dyDescent="0.15">
      <c r="A11" s="3" t="s">
        <v>327</v>
      </c>
      <c r="B11" s="3" t="s">
        <v>30</v>
      </c>
      <c r="C11" s="65" t="s">
        <v>31</v>
      </c>
      <c r="D11" s="99" t="str">
        <f t="shared" si="0"/>
        <v>120</v>
      </c>
      <c r="E11" s="99" t="str">
        <f t="shared" si="1"/>
        <v>0200</v>
      </c>
      <c r="F11" s="99" t="str">
        <f t="shared" si="2"/>
        <v>000</v>
      </c>
      <c r="G11" s="3"/>
    </row>
    <row r="12" spans="1:10" x14ac:dyDescent="0.15">
      <c r="A12" s="3" t="s">
        <v>328</v>
      </c>
      <c r="B12" s="3" t="s">
        <v>366</v>
      </c>
      <c r="C12" s="65" t="s">
        <v>32</v>
      </c>
      <c r="D12" s="99" t="str">
        <f t="shared" si="0"/>
        <v>120</v>
      </c>
      <c r="E12" s="99" t="str">
        <f t="shared" si="1"/>
        <v>0300</v>
      </c>
      <c r="F12" s="99" t="str">
        <f t="shared" si="2"/>
        <v>000</v>
      </c>
      <c r="G12" s="3"/>
    </row>
    <row r="13" spans="1:10" x14ac:dyDescent="0.15">
      <c r="A13" s="3" t="s">
        <v>37</v>
      </c>
      <c r="B13" s="3" t="s">
        <v>367</v>
      </c>
      <c r="C13" s="65" t="s">
        <v>33</v>
      </c>
      <c r="D13" s="99" t="str">
        <f t="shared" si="0"/>
        <v>120</v>
      </c>
      <c r="E13" s="99" t="str">
        <f t="shared" si="1"/>
        <v>0350</v>
      </c>
      <c r="F13" s="99" t="str">
        <f t="shared" si="2"/>
        <v>000</v>
      </c>
      <c r="G13" s="3"/>
    </row>
    <row r="14" spans="1:10" x14ac:dyDescent="0.15">
      <c r="A14" s="3" t="s">
        <v>329</v>
      </c>
      <c r="B14" s="3" t="s">
        <v>368</v>
      </c>
      <c r="C14" s="65" t="s">
        <v>330</v>
      </c>
      <c r="D14" s="99" t="str">
        <f t="shared" si="0"/>
        <v>120</v>
      </c>
      <c r="E14" s="99" t="str">
        <f t="shared" si="1"/>
        <v>0370</v>
      </c>
      <c r="F14" s="99" t="str">
        <f t="shared" si="2"/>
        <v>000</v>
      </c>
      <c r="G14" s="3"/>
    </row>
    <row r="15" spans="1:10" x14ac:dyDescent="0.15">
      <c r="A15" s="3" t="s">
        <v>331</v>
      </c>
      <c r="B15" s="3" t="s">
        <v>11</v>
      </c>
      <c r="C15" s="65" t="s">
        <v>34</v>
      </c>
      <c r="D15" s="99" t="str">
        <f t="shared" si="0"/>
        <v>140</v>
      </c>
      <c r="E15" s="99" t="str">
        <f t="shared" si="1"/>
        <v>0100</v>
      </c>
      <c r="F15" s="99" t="str">
        <f t="shared" si="2"/>
        <v>000</v>
      </c>
      <c r="G15" s="3"/>
    </row>
    <row r="16" spans="1:10" x14ac:dyDescent="0.15">
      <c r="A16" s="3" t="s">
        <v>357</v>
      </c>
      <c r="B16" s="3" t="s">
        <v>358</v>
      </c>
      <c r="C16" s="65" t="s">
        <v>359</v>
      </c>
      <c r="D16" s="99" t="str">
        <f t="shared" si="0"/>
        <v>161</v>
      </c>
      <c r="E16" s="99" t="str">
        <f t="shared" si="1"/>
        <v>0050</v>
      </c>
      <c r="F16" s="99" t="str">
        <f t="shared" si="2"/>
        <v>000</v>
      </c>
      <c r="G16" s="3"/>
    </row>
    <row r="17" spans="1:7" x14ac:dyDescent="0.15">
      <c r="A17" s="3" t="s">
        <v>341</v>
      </c>
      <c r="B17" s="3" t="s">
        <v>342</v>
      </c>
      <c r="C17" s="65" t="s">
        <v>360</v>
      </c>
      <c r="D17" s="99" t="str">
        <f t="shared" si="0"/>
        <v>165</v>
      </c>
      <c r="E17" s="99" t="str">
        <f t="shared" si="1"/>
        <v>0050</v>
      </c>
      <c r="F17" s="99" t="str">
        <f t="shared" si="2"/>
        <v>000</v>
      </c>
      <c r="G17" s="3"/>
    </row>
    <row r="18" spans="1:7" x14ac:dyDescent="0.15">
      <c r="A18" s="114" t="s">
        <v>343</v>
      </c>
      <c r="B18" s="3" t="s">
        <v>344</v>
      </c>
      <c r="C18" s="115">
        <v>1650100000</v>
      </c>
      <c r="D18" s="99" t="str">
        <f t="shared" si="0"/>
        <v>165</v>
      </c>
      <c r="E18" s="99" t="str">
        <f t="shared" si="1"/>
        <v>0100</v>
      </c>
      <c r="F18" s="99" t="str">
        <f t="shared" si="2"/>
        <v>000</v>
      </c>
      <c r="G18" s="3"/>
    </row>
    <row r="19" spans="1:7" x14ac:dyDescent="0.15">
      <c r="A19" s="114" t="s">
        <v>345</v>
      </c>
      <c r="B19" s="3" t="s">
        <v>346</v>
      </c>
      <c r="C19" s="115">
        <v>1650100005</v>
      </c>
      <c r="D19" s="99" t="str">
        <f t="shared" si="0"/>
        <v>165</v>
      </c>
      <c r="E19" s="99" t="str">
        <f t="shared" si="1"/>
        <v>0100</v>
      </c>
      <c r="F19" s="99" t="str">
        <f t="shared" si="2"/>
        <v>005</v>
      </c>
      <c r="G19" s="3"/>
    </row>
    <row r="20" spans="1:7" x14ac:dyDescent="0.15">
      <c r="A20" s="116" t="s">
        <v>347</v>
      </c>
      <c r="B20" s="3" t="s">
        <v>348</v>
      </c>
      <c r="C20" s="115">
        <v>1650150000</v>
      </c>
      <c r="D20" s="99" t="str">
        <f t="shared" si="0"/>
        <v>165</v>
      </c>
      <c r="E20" s="99" t="str">
        <f t="shared" si="1"/>
        <v>0150</v>
      </c>
      <c r="F20" s="99" t="str">
        <f t="shared" si="2"/>
        <v>000</v>
      </c>
      <c r="G20" s="3"/>
    </row>
    <row r="21" spans="1:7" x14ac:dyDescent="0.15">
      <c r="A21" s="114" t="s">
        <v>349</v>
      </c>
      <c r="B21" s="3" t="s">
        <v>350</v>
      </c>
      <c r="C21" s="115">
        <v>1650200000</v>
      </c>
      <c r="D21" s="99" t="str">
        <f t="shared" si="0"/>
        <v>165</v>
      </c>
      <c r="E21" s="99" t="str">
        <f t="shared" si="1"/>
        <v>0200</v>
      </c>
      <c r="F21" s="99" t="str">
        <f t="shared" si="2"/>
        <v>000</v>
      </c>
      <c r="G21" s="3"/>
    </row>
    <row r="22" spans="1:7" x14ac:dyDescent="0.15">
      <c r="A22" s="114" t="s">
        <v>351</v>
      </c>
      <c r="B22" s="3" t="s">
        <v>352</v>
      </c>
      <c r="C22" s="115">
        <v>1650200005</v>
      </c>
      <c r="D22" s="99" t="str">
        <f t="shared" si="0"/>
        <v>165</v>
      </c>
      <c r="E22" s="99" t="str">
        <f t="shared" si="1"/>
        <v>0200</v>
      </c>
      <c r="F22" s="99" t="str">
        <f t="shared" si="2"/>
        <v>005</v>
      </c>
      <c r="G22" s="3"/>
    </row>
    <row r="23" spans="1:7" x14ac:dyDescent="0.15">
      <c r="A23" s="114" t="s">
        <v>353</v>
      </c>
      <c r="B23" s="3" t="s">
        <v>354</v>
      </c>
      <c r="C23" s="115" t="s">
        <v>373</v>
      </c>
      <c r="D23" s="99" t="str">
        <f t="shared" si="0"/>
        <v>165</v>
      </c>
      <c r="E23" s="99" t="str">
        <f t="shared" si="1"/>
        <v>0250</v>
      </c>
      <c r="F23" s="99" t="str">
        <f t="shared" si="2"/>
        <v>000</v>
      </c>
      <c r="G23" s="3"/>
    </row>
    <row r="24" spans="1:7" x14ac:dyDescent="0.15">
      <c r="A24" s="114" t="s">
        <v>371</v>
      </c>
      <c r="B24" s="3" t="s">
        <v>372</v>
      </c>
      <c r="C24" s="115" t="s">
        <v>374</v>
      </c>
      <c r="D24" s="99" t="str">
        <f t="shared" ref="D24" si="3">LEFT(C24,3)</f>
        <v>165</v>
      </c>
      <c r="E24" s="99" t="str">
        <f t="shared" ref="E24" si="4">MID(C24,4,4)</f>
        <v>0250</v>
      </c>
      <c r="F24" s="99" t="str">
        <f t="shared" ref="F24" si="5">RIGHT(C24,3)</f>
        <v>002</v>
      </c>
      <c r="G24" s="3"/>
    </row>
    <row r="25" spans="1:7" x14ac:dyDescent="0.15">
      <c r="A25" s="114" t="s">
        <v>355</v>
      </c>
      <c r="B25" s="3" t="s">
        <v>356</v>
      </c>
      <c r="C25" s="115">
        <v>1650250005</v>
      </c>
      <c r="D25" s="99" t="str">
        <f t="shared" si="0"/>
        <v>165</v>
      </c>
      <c r="E25" s="99" t="str">
        <f t="shared" si="1"/>
        <v>0250</v>
      </c>
      <c r="F25" s="99" t="str">
        <f t="shared" si="2"/>
        <v>005</v>
      </c>
      <c r="G25" s="3"/>
    </row>
    <row r="26" spans="1:7" x14ac:dyDescent="0.15">
      <c r="A26" s="3"/>
      <c r="B26" s="3"/>
      <c r="C26" s="65"/>
      <c r="D26" s="99"/>
      <c r="E26" s="99"/>
      <c r="F26" s="99"/>
    </row>
    <row r="27" spans="1:7" x14ac:dyDescent="0.15">
      <c r="A27" s="3"/>
      <c r="B27" s="3"/>
      <c r="C27" s="65"/>
      <c r="D27" s="99"/>
      <c r="E27" s="99"/>
      <c r="F27" s="9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共通（一般）</vt:lpstr>
      <vt:lpstr>土木・農林土木</vt:lpstr>
      <vt:lpstr>建築設計</vt:lpstr>
      <vt:lpstr>共通（指示事項）</vt:lpstr>
      <vt:lpstr>要領</vt:lpstr>
      <vt:lpstr>所属一覧</vt:lpstr>
      <vt:lpstr>建築設計!Print_Titles</vt:lpstr>
      <vt:lpstr>土木・農林土木!Print_Titles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1940532</dc:creator>
  <cp:lastModifiedBy>LSND00301</cp:lastModifiedBy>
  <cp:lastPrinted>2020-07-01T00:56:36Z</cp:lastPrinted>
  <dcterms:created xsi:type="dcterms:W3CDTF">2013-10-28T06:34:14Z</dcterms:created>
  <dcterms:modified xsi:type="dcterms:W3CDTF">2024-01-03T23:45:24Z</dcterms:modified>
</cp:coreProperties>
</file>